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 Lluis\UPC-2019\PlaTIC2019\convocatòria\"/>
    </mc:Choice>
  </mc:AlternateContent>
  <workbookProtection workbookAlgorithmName="SHA-512" workbookHashValue="P0S+1mZTLqOCvdhri9OETwe0BR6wn1wLpmFHSIjyZnjHLAu2J0IaxyBH+hkWLuBnJrT5Rx4ZseHfGuAFeNa+LA==" workbookSaltValue="DrfF6sC2+pNCAfKW0PPhXg==" workbookSpinCount="100000" lockStructure="1"/>
  <bookViews>
    <workbookView xWindow="0" yWindow="0" windowWidth="16380" windowHeight="8190" tabRatio="500"/>
  </bookViews>
  <sheets>
    <sheet name="Unitat" sheetId="6" r:id="rId1"/>
    <sheet name="Switchos" sheetId="4" r:id="rId2"/>
    <sheet name=" PC Aules i PAS" sheetId="1" r:id="rId3"/>
    <sheet name="Portàtils" sheetId="7" r:id="rId4"/>
    <sheet name="Monitors Aules i PAS" sheetId="5" r:id="rId5"/>
    <sheet name="Llistes" sheetId="2" state="hidden" r:id="rId6"/>
    <sheet name="Resum" sheetId="3" r:id="rId7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" i="4" l="1"/>
  <c r="D5" i="1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3" i="5"/>
  <c r="L12" i="5"/>
  <c r="L1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L14" i="5" s="1"/>
  <c r="J13" i="5"/>
  <c r="J12" i="5"/>
  <c r="J11" i="5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N16" i="7" s="1"/>
  <c r="L15" i="7"/>
  <c r="L14" i="7"/>
  <c r="L13" i="7"/>
  <c r="L12" i="7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8" i="7"/>
  <c r="N17" i="7"/>
  <c r="N15" i="7"/>
  <c r="N14" i="7"/>
  <c r="N19" i="7"/>
  <c r="N12" i="7"/>
  <c r="N13" i="7"/>
  <c r="O100" i="1" l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J36" i="2"/>
  <c r="J37" i="2"/>
  <c r="J35" i="2"/>
  <c r="J34" i="2"/>
  <c r="G37" i="2"/>
  <c r="G36" i="2"/>
  <c r="G35" i="2"/>
  <c r="G34" i="2"/>
  <c r="G21" i="2"/>
  <c r="G22" i="2"/>
  <c r="G20" i="2"/>
  <c r="J13" i="2"/>
  <c r="J12" i="2"/>
  <c r="J11" i="2"/>
  <c r="G13" i="2"/>
  <c r="G12" i="2"/>
  <c r="G11" i="2"/>
  <c r="O13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7" i="1"/>
  <c r="P16" i="1"/>
  <c r="P15" i="1"/>
  <c r="P14" i="1"/>
  <c r="G28" i="2" l="1"/>
  <c r="G27" i="2"/>
  <c r="G26" i="2"/>
  <c r="G25" i="2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7" i="2"/>
  <c r="G6" i="2"/>
  <c r="G5" i="2"/>
  <c r="G4" i="2"/>
  <c r="G3" i="2"/>
  <c r="P19" i="1"/>
  <c r="P18" i="1"/>
  <c r="P13" i="1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K19" i="4" s="1"/>
  <c r="I18" i="4"/>
  <c r="I17" i="4"/>
  <c r="I16" i="4"/>
  <c r="I15" i="4"/>
  <c r="K15" i="4" s="1"/>
  <c r="I14" i="4"/>
  <c r="I13" i="4"/>
  <c r="I12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3" i="4"/>
  <c r="K22" i="4"/>
  <c r="K16" i="4" l="1"/>
  <c r="K20" i="4"/>
  <c r="K24" i="4"/>
  <c r="K21" i="4"/>
  <c r="K14" i="4"/>
  <c r="K18" i="4"/>
  <c r="K17" i="4"/>
  <c r="K13" i="4"/>
  <c r="K12" i="4"/>
  <c r="D5" i="3" l="1"/>
  <c r="I9" i="5"/>
  <c r="E11" i="3" s="1"/>
  <c r="D4" i="5"/>
  <c r="K10" i="7"/>
  <c r="E10" i="3" s="1"/>
  <c r="D5" i="7"/>
  <c r="L10" i="7" l="1"/>
  <c r="F10" i="3" s="1"/>
  <c r="N10" i="7"/>
  <c r="H10" i="3" s="1"/>
  <c r="M10" i="7"/>
  <c r="G10" i="3" s="1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J9" i="5" l="1"/>
  <c r="F11" i="3" s="1"/>
  <c r="K9" i="5"/>
  <c r="G11" i="3" s="1"/>
  <c r="L9" i="5"/>
  <c r="H11" i="3" s="1"/>
  <c r="E22" i="3"/>
  <c r="E21" i="3"/>
  <c r="H9" i="4"/>
  <c r="E20" i="3" l="1"/>
  <c r="E16" i="3"/>
  <c r="E8" i="3"/>
  <c r="H20" i="3"/>
  <c r="H21" i="3"/>
  <c r="G21" i="3"/>
  <c r="F20" i="3"/>
  <c r="G20" i="3"/>
  <c r="G22" i="3"/>
  <c r="H22" i="3"/>
  <c r="F21" i="3"/>
  <c r="F22" i="3"/>
  <c r="E18" i="3"/>
  <c r="E19" i="3"/>
  <c r="E17" i="3"/>
  <c r="J9" i="4"/>
  <c r="I9" i="4"/>
  <c r="M10" i="1"/>
  <c r="E9" i="3" s="1"/>
  <c r="H17" i="3" l="1"/>
  <c r="F17" i="3"/>
  <c r="H19" i="3"/>
  <c r="G17" i="3"/>
  <c r="E12" i="3"/>
  <c r="F16" i="3"/>
  <c r="F8" i="3"/>
  <c r="G16" i="3"/>
  <c r="G8" i="3"/>
  <c r="F19" i="3"/>
  <c r="G18" i="3"/>
  <c r="G19" i="3"/>
  <c r="H18" i="3"/>
  <c r="F18" i="3"/>
  <c r="O10" i="1"/>
  <c r="G9" i="3" s="1"/>
  <c r="P10" i="1"/>
  <c r="H9" i="3" s="1"/>
  <c r="G12" i="3" l="1"/>
  <c r="E23" i="3"/>
  <c r="N10" i="1"/>
  <c r="F9" i="3" s="1"/>
  <c r="F12" i="3" s="1"/>
  <c r="K9" i="4" l="1"/>
  <c r="G23" i="3"/>
  <c r="H16" i="3" l="1"/>
  <c r="H23" i="3" s="1"/>
  <c r="H8" i="3"/>
  <c r="H12" i="3" s="1"/>
  <c r="F23" i="3"/>
</calcChain>
</file>

<file path=xl/comments1.xml><?xml version="1.0" encoding="utf-8"?>
<comments xmlns="http://schemas.openxmlformats.org/spreadsheetml/2006/main">
  <authors>
    <author>Lluis Perez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Lluis Perez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Lluis Perez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Lluis Perez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<sst xmlns="http://schemas.openxmlformats.org/spreadsheetml/2006/main" count="345" uniqueCount="250">
  <si>
    <t>Switchos</t>
  </si>
  <si>
    <t>Prioritat</t>
  </si>
  <si>
    <t>Switch estàndard</t>
  </si>
  <si>
    <t>Switch comp. CISCO</t>
  </si>
  <si>
    <t>Switch comp. CISCO amb stack</t>
  </si>
  <si>
    <t>Ajut</t>
  </si>
  <si>
    <t>Licitació</t>
  </si>
  <si>
    <t>MaxUnitat</t>
  </si>
  <si>
    <t>Tipus switch</t>
  </si>
  <si>
    <t>Quantitat</t>
  </si>
  <si>
    <t>Import licitació</t>
  </si>
  <si>
    <t>Màx. Unitat</t>
  </si>
  <si>
    <t>Sumes ...</t>
  </si>
  <si>
    <t>Ajut sol·licitat</t>
  </si>
  <si>
    <t xml:space="preserve"> (separats per ,)</t>
  </si>
  <si>
    <t>Any de compra</t>
  </si>
  <si>
    <t>SN a EquipsTIC</t>
  </si>
  <si>
    <t>PC aules</t>
  </si>
  <si>
    <t>Tipus PC</t>
  </si>
  <si>
    <t>Sistema</t>
  </si>
  <si>
    <t>operatiu</t>
  </si>
  <si>
    <t>Format</t>
  </si>
  <si>
    <t>Windows</t>
  </si>
  <si>
    <t>Linux</t>
  </si>
  <si>
    <t>SO</t>
  </si>
  <si>
    <t>SFF</t>
  </si>
  <si>
    <t>Minitorre</t>
  </si>
  <si>
    <t>PC aules i PAS</t>
  </si>
  <si>
    <t>PC PAS</t>
  </si>
  <si>
    <t>Any compra</t>
  </si>
  <si>
    <t>Aula/PAS</t>
  </si>
  <si>
    <t>Usuaris</t>
  </si>
  <si>
    <t>Aules</t>
  </si>
  <si>
    <t>PAS</t>
  </si>
  <si>
    <t>Direcció</t>
  </si>
  <si>
    <t>PC Direcció</t>
  </si>
  <si>
    <t>Monitors aules</t>
  </si>
  <si>
    <t>Monitors PAS</t>
  </si>
  <si>
    <t>Monitors Direcció</t>
  </si>
  <si>
    <t>Tipus monitor</t>
  </si>
  <si>
    <t>Tipus Monitor</t>
  </si>
  <si>
    <t>M1) Entre 21,5” i 22”</t>
  </si>
  <si>
    <t>M2) Entre 23” i 24”</t>
  </si>
  <si>
    <t>Resum</t>
  </si>
  <si>
    <t xml:space="preserve">Switchos  </t>
  </si>
  <si>
    <t xml:space="preserve">PC  </t>
  </si>
  <si>
    <t xml:space="preserve">Monitors  </t>
  </si>
  <si>
    <t>Unitat</t>
  </si>
  <si>
    <t>CCN</t>
  </si>
  <si>
    <t>Coordinació del Campus Nord</t>
  </si>
  <si>
    <t>CFIS</t>
  </si>
  <si>
    <t>C Formació Interdisciplinar Superior</t>
  </si>
  <si>
    <t>UTGAC</t>
  </si>
  <si>
    <t>UTG de l'Àmbit de Camins</t>
  </si>
  <si>
    <t>UTGAN</t>
  </si>
  <si>
    <t>UTG de l'Àmbit de Nàutica</t>
  </si>
  <si>
    <t>UTGAM</t>
  </si>
  <si>
    <t>UTG de l'Àmbit de Matemàtiques</t>
  </si>
  <si>
    <t>UTGCBL</t>
  </si>
  <si>
    <t>UTG del Campus del Baix Llobregat</t>
  </si>
  <si>
    <t>UTGVG</t>
  </si>
  <si>
    <t>UTG del Campus de Vilanova i la Geltrú</t>
  </si>
  <si>
    <t>UTGAB</t>
  </si>
  <si>
    <t>UTG de l'Àmbit de l'Arquitectura de Barcelona</t>
  </si>
  <si>
    <t>UTGM</t>
  </si>
  <si>
    <t>UTG del Campus de Manresa</t>
  </si>
  <si>
    <t>UTGASC</t>
  </si>
  <si>
    <t>UTG de l'Àmbit Arquitectura de Sant Cugat</t>
  </si>
  <si>
    <t>UTGAEIB</t>
  </si>
  <si>
    <t>UTG de l'Àmbit de l'Eng. Industrial de Barcelona</t>
  </si>
  <si>
    <t>UTGAE</t>
  </si>
  <si>
    <t>UTG de l'Àmbit d'Edificació</t>
  </si>
  <si>
    <t>UTGCT</t>
  </si>
  <si>
    <t>UTG del Campus Terrassa</t>
  </si>
  <si>
    <t>UTGAOO</t>
  </si>
  <si>
    <t>UTG de l'Àmbit d'Òptica i Optometria</t>
  </si>
  <si>
    <t>UTGCDB</t>
  </si>
  <si>
    <t>UTG del Campus Diagonal-Besòs</t>
  </si>
  <si>
    <t>UTGCNTIC</t>
  </si>
  <si>
    <t>UTG Àmbit TIC Campus Nord</t>
  </si>
  <si>
    <t>FME</t>
  </si>
  <si>
    <t>F Matemàtiques i Estadística</t>
  </si>
  <si>
    <t>ESEIAAT</t>
  </si>
  <si>
    <t>ES d'Eng. Industrial, Aeroespacial i Audiovisual de Terrassa</t>
  </si>
  <si>
    <t>ETSAB</t>
  </si>
  <si>
    <t>ETS d'Arquitectura de Barcelona</t>
  </si>
  <si>
    <t>ETSETB</t>
  </si>
  <si>
    <t>ETS d'Eng. de Telecomunicació de Barcelona</t>
  </si>
  <si>
    <t>ETSEIB</t>
  </si>
  <si>
    <t>ETS d'Eng. Industrial de Barcelona</t>
  </si>
  <si>
    <t>ETSECCPB</t>
  </si>
  <si>
    <t>ETS d'Eng. de Camins, Canals i Ports de Barcelona</t>
  </si>
  <si>
    <t>FIB</t>
  </si>
  <si>
    <t>F d'Informàtica de Barcelona</t>
  </si>
  <si>
    <t>FNB</t>
  </si>
  <si>
    <t>F de Nàutica de Barcelona</t>
  </si>
  <si>
    <t>ETSAV</t>
  </si>
  <si>
    <t>ETS d'Arquitectura del Vallès</t>
  </si>
  <si>
    <t>EEBE</t>
  </si>
  <si>
    <t>E d'Eng. de Barcelona Est</t>
  </si>
  <si>
    <t>EETAC</t>
  </si>
  <si>
    <t>E d'Eng. de Telecomunicació i Aeroespacial de Castelldefels</t>
  </si>
  <si>
    <t>EPSEB</t>
  </si>
  <si>
    <t>EPS  d'Edificació de Barcelona</t>
  </si>
  <si>
    <t>EPSEM</t>
  </si>
  <si>
    <t>EPS  d'Eng. de Manresa</t>
  </si>
  <si>
    <t>EPSEVG</t>
  </si>
  <si>
    <t>EPS  d'Eng. de Vilanova i la Geltrú</t>
  </si>
  <si>
    <t>FOOT</t>
  </si>
  <si>
    <t>F d'Òptica i Optometria de Terrassa</t>
  </si>
  <si>
    <t>ESAB</t>
  </si>
  <si>
    <t>ES d'Agricultura de Barcelona</t>
  </si>
  <si>
    <t>ICE</t>
  </si>
  <si>
    <t>I de Ciències de l'Educació</t>
  </si>
  <si>
    <t>INTEXTER</t>
  </si>
  <si>
    <t>I d'Investigació Tèxtil de Cooperació Industrial de Terrassa</t>
  </si>
  <si>
    <t>IOC</t>
  </si>
  <si>
    <t>I d'Organització i Control de Sistemes Industrials</t>
  </si>
  <si>
    <t>INTE</t>
  </si>
  <si>
    <t>I de Tècniques Energètiques</t>
  </si>
  <si>
    <t>IS.UPC</t>
  </si>
  <si>
    <t>IU de Recerca en Ciència i Tecnologies de la Sostenibilitat</t>
  </si>
  <si>
    <t>BUPC</t>
  </si>
  <si>
    <t>S. Biblioteques, Publicacions i Arxius</t>
  </si>
  <si>
    <t>AC</t>
  </si>
  <si>
    <t>Arquitectura de Computadors</t>
  </si>
  <si>
    <t>CMEM</t>
  </si>
  <si>
    <t>Ciència dels Materials i Eng. Metal·lúrgica</t>
  </si>
  <si>
    <t>ESAII</t>
  </si>
  <si>
    <t>Eng. de Sistemes, Automàtica i Informàtica Industrial</t>
  </si>
  <si>
    <t>EE</t>
  </si>
  <si>
    <t>Eng. Elèctrica</t>
  </si>
  <si>
    <t>EEL</t>
  </si>
  <si>
    <t>Eng. Electrònica</t>
  </si>
  <si>
    <t>EM</t>
  </si>
  <si>
    <t>Eng. Mecànica</t>
  </si>
  <si>
    <t>EQ</t>
  </si>
  <si>
    <t>Eng. Química</t>
  </si>
  <si>
    <t>EIO</t>
  </si>
  <si>
    <t>Estadística i Investigació Operativa</t>
  </si>
  <si>
    <t>EGE</t>
  </si>
  <si>
    <t>Expressió Gràfica a l'Eng.</t>
  </si>
  <si>
    <t>CS</t>
  </si>
  <si>
    <t>Ciències de la Computació</t>
  </si>
  <si>
    <t>MMT</t>
  </si>
  <si>
    <t>Màquines i Motors Tèrmics</t>
  </si>
  <si>
    <t>MF</t>
  </si>
  <si>
    <t>Mecànica de Fluids</t>
  </si>
  <si>
    <t>OO</t>
  </si>
  <si>
    <t>Òptica i Optometria</t>
  </si>
  <si>
    <t>OE</t>
  </si>
  <si>
    <t>Organització d'Empreses</t>
  </si>
  <si>
    <t>PA</t>
  </si>
  <si>
    <t>Projectes Arquitectònics</t>
  </si>
  <si>
    <t>RMEE</t>
  </si>
  <si>
    <t>Resistència de Materials i Estructures a l'Eng.</t>
  </si>
  <si>
    <t>TSC</t>
  </si>
  <si>
    <t>Teoria del Senyal i Comunicacions</t>
  </si>
  <si>
    <t>UOT</t>
  </si>
  <si>
    <t>Urbanisme i Ordenació del Territori</t>
  </si>
  <si>
    <t>CEN</t>
  </si>
  <si>
    <t>Ciència i Eng. Nàutiques</t>
  </si>
  <si>
    <t>ENTEL</t>
  </si>
  <si>
    <t>Eng. Telemàtica</t>
  </si>
  <si>
    <t>EAB</t>
  </si>
  <si>
    <t>Eng. Agroalimentària i Biotecnologia</t>
  </si>
  <si>
    <t>ESSI</t>
  </si>
  <si>
    <t>Eng. de Serveis i Sistemes d'Informació</t>
  </si>
  <si>
    <t>FIS</t>
  </si>
  <si>
    <t>Física</t>
  </si>
  <si>
    <t>MAT</t>
  </si>
  <si>
    <t>Matemàtiques</t>
  </si>
  <si>
    <t>EMIT</t>
  </si>
  <si>
    <t>Eng. Minera, Industrial i TIC</t>
  </si>
  <si>
    <t>DECA</t>
  </si>
  <si>
    <t>Eng. Civil i Ambiental</t>
  </si>
  <si>
    <t>RA</t>
  </si>
  <si>
    <t>Representació Arquitectònica</t>
  </si>
  <si>
    <t>TA</t>
  </si>
  <si>
    <t>Tecnologia de l'Arquitectura</t>
  </si>
  <si>
    <t>THATC</t>
  </si>
  <si>
    <t>Teoria i Història de l'Arquitectura i Tècniques de Comunicació</t>
  </si>
  <si>
    <t>EPC</t>
  </si>
  <si>
    <t>Eng. de Projectes i de la Construcció</t>
  </si>
  <si>
    <t>IRI</t>
  </si>
  <si>
    <t>I de Robòtica i Informàtica Industrial</t>
  </si>
  <si>
    <t>Convocatòria de cofinançament TIC 2019</t>
  </si>
  <si>
    <t>1r)</t>
  </si>
  <si>
    <t>2n)</t>
  </si>
  <si>
    <t>3r)</t>
  </si>
  <si>
    <t>4t)</t>
  </si>
  <si>
    <t>5é)</t>
  </si>
  <si>
    <t>6é)</t>
  </si>
  <si>
    <t>è</t>
  </si>
  <si>
    <t>(1=Màxima)
Mínim 3</t>
  </si>
  <si>
    <t>switchos</t>
  </si>
  <si>
    <t>PC</t>
  </si>
  <si>
    <t>ç</t>
  </si>
  <si>
    <t>Equips a renovar</t>
  </si>
  <si>
    <t>Equips nous</t>
  </si>
  <si>
    <t>Portàtils</t>
  </si>
  <si>
    <t>Unitats</t>
  </si>
  <si>
    <t>Switch estàndard stackable</t>
  </si>
  <si>
    <t>Switch de capçalera a 10 GB</t>
  </si>
  <si>
    <t xml:space="preserve"> Switchos</t>
  </si>
  <si>
    <t xml:space="preserve"> PC per aules o PAS</t>
  </si>
  <si>
    <t xml:space="preserve"> Portàtils pel PAS</t>
  </si>
  <si>
    <t xml:space="preserve"> Monitors per aules o PAS</t>
  </si>
  <si>
    <t xml:space="preserve"> (format aaaa)
&lt;= 2011 </t>
  </si>
  <si>
    <t>PC1) i5, 16GB RAM, 256GB disc SSD</t>
  </si>
  <si>
    <t>PC2) i5, 16GB RAM, 500GB disc SSD</t>
  </si>
  <si>
    <t>PC3) i7, 16GB RAM, 500GB disc SSD</t>
  </si>
  <si>
    <t xml:space="preserve"> (format aaaa)
&lt;=2013</t>
  </si>
  <si>
    <t>Portàtils PAS</t>
  </si>
  <si>
    <t>PAS/Dir</t>
  </si>
  <si>
    <t>Tipus portàtil</t>
  </si>
  <si>
    <t xml:space="preserve"> (format aaaa)
&lt;=2014</t>
  </si>
  <si>
    <t>P1) 2,0 Kg, i5, 16GB RAM, 400GB disc SSD</t>
  </si>
  <si>
    <t>P2) 2,0 Kg, i7, 16GB RAM, 400GB disc SSD</t>
  </si>
  <si>
    <t>P4) 1,4 Kg, i7, 16GB RAM, 400GB disc SSD</t>
  </si>
  <si>
    <t>P3) 1,4 Kg, i5, 16GB RAM, 400GB disc SSD</t>
  </si>
  <si>
    <t>Monitors</t>
  </si>
  <si>
    <t xml:space="preserve">Portàtils  </t>
  </si>
  <si>
    <t>Monitors Aules, PAS i Direcció</t>
  </si>
  <si>
    <t xml:space="preserve"> (format aaaa)
&lt;=2011</t>
  </si>
  <si>
    <t>M3) Entre 26” i 28”</t>
  </si>
  <si>
    <t>https://espaitic.upc.edu/ca/convocatories/cofinancament-tic-2019/sol-licitud-de-cofinancament-tic-2019</t>
  </si>
  <si>
    <t>Totals ...</t>
  </si>
  <si>
    <t>Adjunta aquest fitxer al formulari de presentació de la sol·licitud</t>
  </si>
  <si>
    <t>Canvia el nom d'aquest fitxer i substitueix xxx pel codi de la unitat</t>
  </si>
  <si>
    <t>Gràcies</t>
  </si>
  <si>
    <t xml:space="preserve">Còpia els totals al formulari de presentació de la sol·licitud </t>
  </si>
  <si>
    <t>Quantitat equips</t>
  </si>
  <si>
    <t>Especifiqueu el detall dels equips a renovar.
Prioritzeu indicant, com a mínim, tres nivells de prioritat.</t>
  </si>
  <si>
    <t>Seleccioneu la Unitat:</t>
  </si>
  <si>
    <t>Reviseu les dades del resum i copieu-les al formulari</t>
  </si>
  <si>
    <t>OP3</t>
  </si>
  <si>
    <t>1TB</t>
  </si>
  <si>
    <t>Sí</t>
  </si>
  <si>
    <t>No</t>
  </si>
  <si>
    <t>Opció</t>
  </si>
  <si>
    <t>Ops sense cofin.</t>
  </si>
  <si>
    <t>TG1/TG2</t>
  </si>
  <si>
    <t>OP4</t>
  </si>
  <si>
    <t>Docking</t>
  </si>
  <si>
    <t>Sense cofin.</t>
  </si>
  <si>
    <t>OP1) TG1</t>
  </si>
  <si>
    <t>OP2) TG2</t>
  </si>
  <si>
    <t>OP3) 1 TB</t>
  </si>
  <si>
    <t>OP4) Docking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</si>
</sst>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];[Red]\-#,##0.00\ [$€]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sz val="20"/>
      <color theme="8" tint="-0.249977111117893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9"/>
      <color theme="0"/>
      <name val="Arial"/>
      <family val="2"/>
    </font>
    <font>
      <sz val="20"/>
      <color theme="4" tint="-0.499984740745262"/>
      <name val="Wingdings"/>
      <charset val="2"/>
    </font>
    <font>
      <sz val="12"/>
      <name val="Arial"/>
      <family val="2"/>
    </font>
    <font>
      <b/>
      <sz val="10"/>
      <color theme="0"/>
      <name val="Arial"/>
      <family val="2"/>
    </font>
    <font>
      <u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7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">
    <xf numFmtId="0" fontId="0" fillId="0" borderId="0"/>
    <xf numFmtId="44" fontId="1" fillId="0" borderId="0" applyBorder="0" applyAlignment="0" applyProtection="0"/>
    <xf numFmtId="0" fontId="2" fillId="2" borderId="0" applyBorder="0" applyAlignment="0" applyProtection="0"/>
    <xf numFmtId="0" fontId="8" fillId="0" borderId="0" applyNumberFormat="0" applyFill="0" applyBorder="0" applyAlignment="0" applyProtection="0"/>
  </cellStyleXfs>
  <cellXfs count="222">
    <xf numFmtId="0" fontId="0" fillId="0" borderId="0" xfId="0"/>
    <xf numFmtId="44" fontId="1" fillId="6" borderId="1" xfId="1" applyFill="1" applyBorder="1" applyAlignment="1" applyProtection="1">
      <alignment vertical="center"/>
      <protection hidden="1"/>
    </xf>
    <xf numFmtId="44" fontId="1" fillId="6" borderId="3" xfId="1" applyFill="1" applyBorder="1" applyAlignment="1" applyProtection="1">
      <alignment vertical="center"/>
      <protection hidden="1"/>
    </xf>
    <xf numFmtId="44" fontId="1" fillId="6" borderId="4" xfId="1" applyFill="1" applyBorder="1" applyAlignment="1" applyProtection="1">
      <alignment vertical="center"/>
      <protection hidden="1"/>
    </xf>
    <xf numFmtId="44" fontId="1" fillId="6" borderId="6" xfId="1" applyFill="1" applyBorder="1" applyAlignment="1" applyProtection="1">
      <alignment vertical="center"/>
      <protection hidden="1"/>
    </xf>
    <xf numFmtId="44" fontId="1" fillId="6" borderId="8" xfId="1" applyFill="1" applyBorder="1" applyAlignment="1" applyProtection="1">
      <alignment vertical="center"/>
      <protection hidden="1"/>
    </xf>
    <xf numFmtId="44" fontId="1" fillId="6" borderId="9" xfId="1" applyFill="1" applyBorder="1" applyAlignment="1" applyProtection="1">
      <alignment vertical="center"/>
      <protection hidden="1"/>
    </xf>
    <xf numFmtId="44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7" borderId="0" xfId="0" applyFont="1" applyFill="1" applyAlignment="1" applyProtection="1">
      <alignment horizontal="right" vertical="center"/>
      <protection hidden="1"/>
    </xf>
    <xf numFmtId="0" fontId="0" fillId="6" borderId="41" xfId="0" applyFill="1" applyBorder="1" applyAlignment="1" applyProtection="1">
      <alignment horizontal="center" vertical="center"/>
      <protection hidden="1"/>
    </xf>
    <xf numFmtId="44" fontId="0" fillId="6" borderId="42" xfId="0" applyNumberFormat="1" applyFill="1" applyBorder="1" applyAlignment="1" applyProtection="1">
      <alignment vertical="center"/>
      <protection hidden="1"/>
    </xf>
    <xf numFmtId="44" fontId="0" fillId="6" borderId="43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6" borderId="44" xfId="0" applyFill="1" applyBorder="1" applyAlignment="1" applyProtection="1">
      <alignment horizontal="center" vertical="center"/>
      <protection hidden="1"/>
    </xf>
    <xf numFmtId="44" fontId="0" fillId="6" borderId="10" xfId="0" applyNumberFormat="1" applyFill="1" applyBorder="1" applyAlignment="1" applyProtection="1">
      <alignment vertical="center"/>
      <protection hidden="1"/>
    </xf>
    <xf numFmtId="44" fontId="0" fillId="6" borderId="45" xfId="0" applyNumberFormat="1" applyFill="1" applyBorder="1" applyAlignment="1" applyProtection="1">
      <alignment vertical="center"/>
      <protection hidden="1"/>
    </xf>
    <xf numFmtId="0" fontId="0" fillId="6" borderId="46" xfId="0" applyFill="1" applyBorder="1" applyAlignment="1" applyProtection="1">
      <alignment horizontal="center" vertical="center"/>
      <protection hidden="1"/>
    </xf>
    <xf numFmtId="44" fontId="0" fillId="6" borderId="47" xfId="0" applyNumberFormat="1" applyFill="1" applyBorder="1" applyAlignment="1" applyProtection="1">
      <alignment vertical="center"/>
      <protection hidden="1"/>
    </xf>
    <xf numFmtId="44" fontId="0" fillId="6" borderId="48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4" fontId="0" fillId="0" borderId="12" xfId="0" applyNumberFormat="1" applyBorder="1" applyAlignment="1" applyProtection="1">
      <alignment vertical="center"/>
      <protection hidden="1"/>
    </xf>
    <xf numFmtId="44" fontId="0" fillId="0" borderId="13" xfId="0" applyNumberForma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44" fontId="0" fillId="0" borderId="10" xfId="0" applyNumberFormat="1" applyBorder="1" applyAlignment="1" applyProtection="1">
      <alignment vertical="center"/>
      <protection hidden="1"/>
    </xf>
    <xf numFmtId="44" fontId="0" fillId="0" borderId="15" xfId="0" applyNumberFormat="1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44" fontId="0" fillId="0" borderId="39" xfId="0" applyNumberFormat="1" applyBorder="1" applyAlignment="1" applyProtection="1">
      <alignment vertical="center"/>
      <protection hidden="1"/>
    </xf>
    <xf numFmtId="44" fontId="0" fillId="0" borderId="40" xfId="0" applyNumberFormat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44" fontId="0" fillId="0" borderId="17" xfId="0" applyNumberFormat="1" applyBorder="1" applyAlignment="1" applyProtection="1">
      <alignment vertical="center"/>
      <protection hidden="1"/>
    </xf>
    <xf numFmtId="44" fontId="0" fillId="0" borderId="18" xfId="0" applyNumberFormat="1" applyBorder="1" applyAlignment="1" applyProtection="1">
      <alignment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44" fontId="3" fillId="6" borderId="0" xfId="0" applyNumberFormat="1" applyFont="1" applyFill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wrapText="1"/>
      <protection hidden="1"/>
    </xf>
    <xf numFmtId="0" fontId="0" fillId="3" borderId="26" xfId="0" applyFont="1" applyFill="1" applyBorder="1" applyAlignment="1" applyProtection="1">
      <alignment horizontal="left"/>
      <protection hidden="1"/>
    </xf>
    <xf numFmtId="0" fontId="0" fillId="3" borderId="28" xfId="0" applyFont="1" applyFill="1" applyBorder="1" applyAlignment="1" applyProtection="1">
      <alignment horizontal="center"/>
      <protection hidden="1"/>
    </xf>
    <xf numFmtId="0" fontId="0" fillId="3" borderId="29" xfId="0" applyFont="1" applyFill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left"/>
      <protection hidden="1"/>
    </xf>
    <xf numFmtId="0" fontId="0" fillId="0" borderId="21" xfId="0" applyFont="1" applyBorder="1" applyAlignment="1" applyProtection="1">
      <alignment horizontal="justify" wrapText="1"/>
      <protection hidden="1"/>
    </xf>
    <xf numFmtId="164" fontId="0" fillId="0" borderId="0" xfId="0" applyNumberFormat="1" applyBorder="1" applyAlignment="1" applyProtection="1">
      <alignment horizontal="right" vertical="center"/>
      <protection hidden="1"/>
    </xf>
    <xf numFmtId="164" fontId="0" fillId="0" borderId="22" xfId="0" applyNumberFormat="1" applyBorder="1" applyAlignment="1" applyProtection="1">
      <alignment horizontal="right" vertical="center"/>
      <protection hidden="1"/>
    </xf>
    <xf numFmtId="0" fontId="0" fillId="3" borderId="26" xfId="0" applyFont="1" applyFill="1" applyBorder="1" applyAlignment="1" applyProtection="1">
      <alignment wrapText="1"/>
      <protection hidden="1"/>
    </xf>
    <xf numFmtId="0" fontId="0" fillId="3" borderId="27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wrapText="1"/>
      <protection hidden="1"/>
    </xf>
    <xf numFmtId="44" fontId="1" fillId="0" borderId="0" xfId="1" applyBorder="1" applyAlignment="1" applyProtection="1">
      <alignment horizontal="right"/>
      <protection hidden="1"/>
    </xf>
    <xf numFmtId="0" fontId="0" fillId="0" borderId="20" xfId="0" applyFont="1" applyBorder="1" applyAlignment="1" applyProtection="1">
      <alignment horizontal="left"/>
      <protection hidden="1"/>
    </xf>
    <xf numFmtId="0" fontId="0" fillId="0" borderId="31" xfId="0" applyFont="1" applyBorder="1" applyAlignment="1" applyProtection="1">
      <alignment horizontal="justify" wrapText="1"/>
      <protection hidden="1"/>
    </xf>
    <xf numFmtId="164" fontId="0" fillId="0" borderId="33" xfId="0" applyNumberFormat="1" applyBorder="1" applyAlignment="1" applyProtection="1">
      <alignment horizontal="right" vertical="center"/>
      <protection hidden="1"/>
    </xf>
    <xf numFmtId="44" fontId="1" fillId="0" borderId="0" xfId="1" applyBorder="1" applyAlignment="1" applyProtection="1">
      <alignment horizontal="right" vertical="center"/>
      <protection hidden="1"/>
    </xf>
    <xf numFmtId="44" fontId="1" fillId="0" borderId="34" xfId="1" applyBorder="1" applyAlignment="1" applyProtection="1">
      <alignment horizontal="right" vertical="center"/>
      <protection hidden="1"/>
    </xf>
    <xf numFmtId="44" fontId="1" fillId="0" borderId="33" xfId="1" applyBorder="1" applyAlignment="1" applyProtection="1">
      <alignment horizontal="right" vertical="center"/>
      <protection hidden="1"/>
    </xf>
    <xf numFmtId="0" fontId="0" fillId="0" borderId="32" xfId="0" applyFont="1" applyBorder="1" applyProtection="1">
      <protection hidden="1"/>
    </xf>
    <xf numFmtId="0" fontId="0" fillId="0" borderId="31" xfId="0" applyFont="1" applyBorder="1" applyProtection="1">
      <protection hidden="1"/>
    </xf>
    <xf numFmtId="0" fontId="0" fillId="0" borderId="32" xfId="0" applyFont="1" applyFill="1" applyBorder="1" applyProtection="1">
      <protection hidden="1"/>
    </xf>
    <xf numFmtId="0" fontId="0" fillId="0" borderId="31" xfId="0" applyFont="1" applyBorder="1" applyAlignment="1" applyProtection="1">
      <alignment wrapText="1"/>
      <protection hidden="1"/>
    </xf>
    <xf numFmtId="0" fontId="0" fillId="0" borderId="32" xfId="0" applyFont="1" applyBorder="1" applyAlignment="1" applyProtection="1">
      <alignment horizontal="justify" wrapText="1"/>
      <protection hidden="1"/>
    </xf>
    <xf numFmtId="164" fontId="0" fillId="0" borderId="35" xfId="0" applyNumberFormat="1" applyBorder="1" applyAlignment="1" applyProtection="1">
      <alignment horizontal="right" vertical="center"/>
      <protection hidden="1"/>
    </xf>
    <xf numFmtId="44" fontId="1" fillId="0" borderId="37" xfId="1" applyBorder="1" applyAlignment="1" applyProtection="1">
      <alignment horizontal="right" vertical="center"/>
      <protection hidden="1"/>
    </xf>
    <xf numFmtId="6" fontId="0" fillId="0" borderId="0" xfId="0" applyNumberFormat="1" applyFont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justify"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44" fontId="1" fillId="0" borderId="0" xfId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NumberForma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1" xfId="0" applyNumberFormat="1" applyBorder="1" applyAlignment="1" applyProtection="1">
      <alignment horizontal="left" wrapText="1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NumberFormat="1" applyBorder="1" applyAlignment="1" applyProtection="1">
      <alignment horizontal="left" wrapText="1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vertical="center"/>
      <protection locked="0"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3" borderId="28" xfId="0" applyFont="1" applyFill="1" applyBorder="1" applyAlignment="1" applyProtection="1">
      <alignment horizontal="center"/>
      <protection hidden="1"/>
    </xf>
    <xf numFmtId="0" fontId="0" fillId="3" borderId="29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8" fillId="0" borderId="0" xfId="3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horizontal="left" vertical="center"/>
      <protection hidden="1"/>
    </xf>
    <xf numFmtId="0" fontId="0" fillId="0" borderId="0" xfId="0" quotePrefix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0" fillId="6" borderId="52" xfId="3" applyFont="1" applyFill="1" applyBorder="1" applyProtection="1">
      <protection hidden="1"/>
    </xf>
    <xf numFmtId="0" fontId="13" fillId="6" borderId="0" xfId="0" applyFont="1" applyFill="1" applyAlignment="1" applyProtection="1">
      <alignment horizontal="center" vertical="center"/>
      <protection hidden="1"/>
    </xf>
    <xf numFmtId="0" fontId="10" fillId="6" borderId="52" xfId="3" applyFont="1" applyFill="1" applyBorder="1" applyAlignment="1" applyProtection="1">
      <alignment horizontal="center" vertical="center"/>
      <protection hidden="1"/>
    </xf>
    <xf numFmtId="0" fontId="16" fillId="0" borderId="52" xfId="0" applyFont="1" applyBorder="1" applyAlignment="1" applyProtection="1">
      <alignment vertical="center"/>
      <protection locked="0" hidden="1"/>
    </xf>
    <xf numFmtId="0" fontId="3" fillId="8" borderId="0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3" borderId="58" xfId="0" applyFont="1" applyFill="1" applyBorder="1" applyAlignment="1" applyProtection="1">
      <alignment horizontal="left"/>
      <protection hidden="1"/>
    </xf>
    <xf numFmtId="0" fontId="0" fillId="3" borderId="59" xfId="0" applyFont="1" applyFill="1" applyBorder="1" applyAlignment="1" applyProtection="1">
      <alignment horizontal="left"/>
      <protection hidden="1"/>
    </xf>
    <xf numFmtId="0" fontId="3" fillId="3" borderId="57" xfId="0" applyFont="1" applyFill="1" applyBorder="1" applyAlignment="1" applyProtection="1">
      <alignment horizontal="left"/>
      <protection hidden="1"/>
    </xf>
    <xf numFmtId="0" fontId="0" fillId="0" borderId="54" xfId="0" applyBorder="1" applyAlignment="1" applyProtection="1">
      <alignment wrapText="1"/>
      <protection hidden="1"/>
    </xf>
    <xf numFmtId="164" fontId="0" fillId="0" borderId="55" xfId="0" applyNumberFormat="1" applyBorder="1" applyAlignment="1" applyProtection="1">
      <alignment horizontal="right"/>
      <protection hidden="1"/>
    </xf>
    <xf numFmtId="164" fontId="0" fillId="0" borderId="56" xfId="0" applyNumberFormat="1" applyBorder="1" applyAlignment="1" applyProtection="1">
      <alignment horizontal="right"/>
      <protection hidden="1"/>
    </xf>
    <xf numFmtId="0" fontId="0" fillId="0" borderId="23" xfId="0" applyFont="1" applyBorder="1" applyAlignment="1" applyProtection="1">
      <alignment wrapText="1"/>
      <protection hidden="1"/>
    </xf>
    <xf numFmtId="0" fontId="0" fillId="3" borderId="57" xfId="0" applyFont="1" applyFill="1" applyBorder="1" applyAlignment="1" applyProtection="1">
      <alignment wrapText="1"/>
      <protection hidden="1"/>
    </xf>
    <xf numFmtId="0" fontId="0" fillId="3" borderId="58" xfId="0" applyFont="1" applyFill="1" applyBorder="1" applyAlignment="1" applyProtection="1">
      <alignment horizontal="center"/>
      <protection hidden="1"/>
    </xf>
    <xf numFmtId="0" fontId="0" fillId="3" borderId="59" xfId="0" applyFont="1" applyFill="1" applyBorder="1" applyAlignment="1" applyProtection="1">
      <alignment horizontal="center"/>
      <protection hidden="1"/>
    </xf>
    <xf numFmtId="44" fontId="1" fillId="0" borderId="24" xfId="1" applyBorder="1" applyProtection="1">
      <protection hidden="1"/>
    </xf>
    <xf numFmtId="44" fontId="1" fillId="0" borderId="25" xfId="1" applyBorder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9" xfId="0" applyFont="1" applyBorder="1" applyAlignment="1" applyProtection="1">
      <alignment horizontal="left" wrapText="1"/>
      <protection hidden="1"/>
    </xf>
    <xf numFmtId="0" fontId="0" fillId="0" borderId="31" xfId="0" applyFont="1" applyFill="1" applyBorder="1" applyAlignment="1" applyProtection="1">
      <alignment horizontal="left" wrapText="1"/>
      <protection hidden="1"/>
    </xf>
    <xf numFmtId="0" fontId="0" fillId="0" borderId="30" xfId="0" applyFont="1" applyFill="1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164" fontId="0" fillId="0" borderId="60" xfId="0" applyNumberFormat="1" applyBorder="1" applyAlignment="1" applyProtection="1">
      <alignment horizontal="right" wrapText="1"/>
      <protection hidden="1"/>
    </xf>
    <xf numFmtId="44" fontId="1" fillId="0" borderId="62" xfId="1" applyBorder="1" applyAlignment="1" applyProtection="1">
      <alignment horizontal="right" wrapText="1"/>
      <protection hidden="1"/>
    </xf>
    <xf numFmtId="44" fontId="1" fillId="0" borderId="60" xfId="1" applyBorder="1" applyAlignment="1" applyProtection="1">
      <alignment horizontal="right" wrapText="1"/>
      <protection hidden="1"/>
    </xf>
    <xf numFmtId="0" fontId="0" fillId="0" borderId="32" xfId="0" applyBorder="1" applyAlignment="1" applyProtection="1">
      <alignment wrapText="1"/>
      <protection hidden="1"/>
    </xf>
    <xf numFmtId="44" fontId="1" fillId="0" borderId="35" xfId="1" applyBorder="1" applyAlignment="1" applyProtection="1">
      <alignment horizontal="right" vertical="center"/>
      <protection hidden="1"/>
    </xf>
    <xf numFmtId="0" fontId="19" fillId="6" borderId="52" xfId="3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 vertical="top"/>
      <protection hidden="1"/>
    </xf>
    <xf numFmtId="0" fontId="0" fillId="6" borderId="63" xfId="0" applyFill="1" applyBorder="1" applyAlignment="1" applyProtection="1">
      <alignment horizontal="center" vertical="center"/>
      <protection hidden="1"/>
    </xf>
    <xf numFmtId="44" fontId="0" fillId="6" borderId="39" xfId="0" applyNumberFormat="1" applyFill="1" applyBorder="1" applyAlignment="1" applyProtection="1">
      <alignment vertical="center"/>
      <protection hidden="1"/>
    </xf>
    <xf numFmtId="44" fontId="0" fillId="6" borderId="64" xfId="0" applyNumberFormat="1" applyFill="1" applyBorder="1" applyAlignment="1" applyProtection="1">
      <alignment vertical="center"/>
      <protection hidden="1"/>
    </xf>
    <xf numFmtId="44" fontId="3" fillId="4" borderId="0" xfId="0" applyNumberFormat="1" applyFont="1" applyFill="1" applyBorder="1" applyAlignment="1" applyProtection="1">
      <alignment horizontal="center" vertical="center"/>
      <protection hidden="1"/>
    </xf>
    <xf numFmtId="44" fontId="1" fillId="0" borderId="62" xfId="1" applyBorder="1" applyAlignment="1" applyProtection="1">
      <alignment horizontal="right"/>
      <protection hidden="1"/>
    </xf>
    <xf numFmtId="164" fontId="0" fillId="0" borderId="36" xfId="0" applyNumberFormat="1" applyBorder="1" applyAlignment="1" applyProtection="1">
      <alignment horizontal="right" vertical="center"/>
      <protection hidden="1"/>
    </xf>
    <xf numFmtId="164" fontId="0" fillId="0" borderId="61" xfId="0" applyNumberForma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15" fillId="1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21" fillId="11" borderId="0" xfId="0" applyFont="1" applyFill="1" applyAlignment="1" applyProtection="1">
      <alignment horizontal="right" vertical="center"/>
      <protection hidden="1"/>
    </xf>
    <xf numFmtId="0" fontId="21" fillId="11" borderId="0" xfId="0" applyFont="1" applyFill="1" applyAlignment="1" applyProtection="1">
      <alignment horizontal="center" vertical="center"/>
      <protection hidden="1"/>
    </xf>
    <xf numFmtId="44" fontId="21" fillId="11" borderId="0" xfId="0" applyNumberFormat="1" applyFont="1" applyFill="1" applyAlignment="1" applyProtection="1">
      <alignment vertical="center"/>
      <protection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15" fillId="10" borderId="0" xfId="0" applyFont="1" applyFill="1" applyBorder="1" applyAlignment="1" applyProtection="1">
      <alignment vertical="center"/>
      <protection locked="0" hidden="1"/>
    </xf>
    <xf numFmtId="0" fontId="0" fillId="0" borderId="30" xfId="0" applyFont="1" applyBorder="1" applyAlignment="1" applyProtection="1">
      <alignment wrapText="1"/>
      <protection hidden="1"/>
    </xf>
    <xf numFmtId="0" fontId="0" fillId="0" borderId="32" xfId="0" applyFont="1" applyBorder="1" applyAlignment="1" applyProtection="1">
      <alignment wrapText="1"/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3" fillId="3" borderId="68" xfId="0" applyFont="1" applyFill="1" applyBorder="1" applyAlignment="1" applyProtection="1">
      <alignment horizontal="center" vertical="center"/>
      <protection hidden="1"/>
    </xf>
    <xf numFmtId="0" fontId="3" fillId="3" borderId="70" xfId="0" applyFont="1" applyFill="1" applyBorder="1" applyAlignment="1" applyProtection="1">
      <alignment horizontal="center" vertical="center"/>
      <protection hidden="1"/>
    </xf>
    <xf numFmtId="0" fontId="25" fillId="10" borderId="71" xfId="0" applyFont="1" applyFill="1" applyBorder="1" applyAlignment="1" applyProtection="1">
      <alignment horizontal="center" vertical="center" wrapText="1"/>
      <protection locked="0" hidden="1"/>
    </xf>
    <xf numFmtId="0" fontId="3" fillId="3" borderId="72" xfId="0" applyFont="1" applyFill="1" applyBorder="1" applyAlignment="1" applyProtection="1">
      <alignment horizontal="center" vertical="center"/>
      <protection hidden="1"/>
    </xf>
    <xf numFmtId="0" fontId="3" fillId="3" borderId="73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3" borderId="28" xfId="0" applyFont="1" applyFill="1" applyBorder="1" applyAlignment="1" applyProtection="1">
      <alignment horizontal="center"/>
      <protection hidden="1"/>
    </xf>
    <xf numFmtId="0" fontId="0" fillId="3" borderId="29" xfId="0" applyFont="1" applyFill="1" applyBorder="1" applyAlignment="1" applyProtection="1">
      <alignment horizontal="center"/>
      <protection hidden="1"/>
    </xf>
    <xf numFmtId="164" fontId="26" fillId="8" borderId="55" xfId="0" applyNumberFormat="1" applyFont="1" applyFill="1" applyBorder="1" applyAlignment="1" applyProtection="1">
      <protection hidden="1"/>
    </xf>
    <xf numFmtId="164" fontId="26" fillId="8" borderId="0" xfId="0" applyNumberFormat="1" applyFont="1" applyFill="1" applyBorder="1" applyAlignment="1" applyProtection="1">
      <protection hidden="1"/>
    </xf>
    <xf numFmtId="164" fontId="0" fillId="8" borderId="0" xfId="0" applyNumberFormat="1" applyFill="1" applyBorder="1" applyAlignment="1" applyProtection="1">
      <protection hidden="1"/>
    </xf>
    <xf numFmtId="44" fontId="1" fillId="8" borderId="24" xfId="1" applyFill="1" applyBorder="1" applyAlignment="1" applyProtection="1"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44" fontId="1" fillId="0" borderId="34" xfId="1" applyBorder="1" applyAlignment="1" applyProtection="1">
      <alignment horizontal="right"/>
      <protection hidden="1"/>
    </xf>
    <xf numFmtId="44" fontId="1" fillId="8" borderId="61" xfId="1" applyFill="1" applyBorder="1" applyAlignment="1" applyProtection="1">
      <alignment horizontal="right"/>
      <protection hidden="1"/>
    </xf>
    <xf numFmtId="44" fontId="1" fillId="8" borderId="0" xfId="1" applyFill="1" applyBorder="1" applyAlignment="1" applyProtection="1">
      <alignment horizontal="right" vertical="center"/>
      <protection hidden="1"/>
    </xf>
    <xf numFmtId="44" fontId="1" fillId="8" borderId="36" xfId="1" applyFill="1" applyBorder="1" applyAlignment="1" applyProtection="1">
      <alignment horizontal="right" vertical="center"/>
      <protection hidden="1"/>
    </xf>
    <xf numFmtId="44" fontId="1" fillId="8" borderId="61" xfId="1" applyFill="1" applyBorder="1" applyAlignment="1" applyProtection="1">
      <alignment wrapText="1"/>
      <protection hidden="1"/>
    </xf>
    <xf numFmtId="44" fontId="1" fillId="8" borderId="36" xfId="1" applyFill="1" applyBorder="1" applyAlignment="1" applyProtection="1">
      <alignment vertical="center"/>
      <protection hidden="1"/>
    </xf>
    <xf numFmtId="44" fontId="1" fillId="8" borderId="61" xfId="1" applyFill="1" applyBorder="1" applyAlignment="1" applyProtection="1">
      <alignment horizontal="right" wrapText="1"/>
      <protection hidden="1"/>
    </xf>
    <xf numFmtId="44" fontId="1" fillId="8" borderId="61" xfId="1" applyFill="1" applyBorder="1" applyAlignment="1" applyProtection="1">
      <alignment horizontal="right" vertical="center" wrapText="1"/>
      <protection hidden="1"/>
    </xf>
    <xf numFmtId="44" fontId="1" fillId="8" borderId="0" xfId="1" applyFill="1" applyBorder="1" applyAlignment="1" applyProtection="1">
      <alignment vertical="center"/>
      <protection hidden="1"/>
    </xf>
    <xf numFmtId="44" fontId="1" fillId="8" borderId="0" xfId="1" applyFill="1" applyBorder="1" applyAlignment="1" applyProtection="1">
      <alignment horizontal="right"/>
      <protection hidden="1"/>
    </xf>
    <xf numFmtId="44" fontId="1" fillId="8" borderId="36" xfId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15" fillId="10" borderId="53" xfId="0" applyFont="1" applyFill="1" applyBorder="1" applyAlignment="1" applyProtection="1">
      <alignment horizontal="center" vertical="center"/>
      <protection locked="0" hidden="1"/>
    </xf>
    <xf numFmtId="0" fontId="17" fillId="0" borderId="50" xfId="0" applyFont="1" applyBorder="1" applyAlignment="1" applyProtection="1">
      <alignment horizontal="center" vertical="center"/>
      <protection locked="0" hidden="1"/>
    </xf>
    <xf numFmtId="0" fontId="17" fillId="0" borderId="51" xfId="0" applyFont="1" applyBorder="1" applyAlignment="1" applyProtection="1">
      <alignment horizontal="center" vertical="center"/>
      <protection locked="0" hidden="1"/>
    </xf>
    <xf numFmtId="0" fontId="17" fillId="0" borderId="49" xfId="0" applyFont="1" applyBorder="1" applyAlignment="1" applyProtection="1">
      <alignment horizontal="center" vertical="center"/>
      <protection locked="0" hidden="1"/>
    </xf>
    <xf numFmtId="0" fontId="15" fillId="9" borderId="53" xfId="0" applyFont="1" applyFill="1" applyBorder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3" fillId="3" borderId="69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5" fillId="9" borderId="0" xfId="0" applyFont="1" applyFill="1" applyBorder="1" applyAlignment="1" applyProtection="1">
      <alignment horizontal="center" vertical="center"/>
      <protection locked="0" hidden="1"/>
    </xf>
    <xf numFmtId="0" fontId="24" fillId="10" borderId="65" xfId="0" applyFont="1" applyFill="1" applyBorder="1" applyAlignment="1" applyProtection="1">
      <alignment horizontal="center" vertical="center"/>
      <protection locked="0" hidden="1"/>
    </xf>
    <xf numFmtId="0" fontId="24" fillId="10" borderId="66" xfId="0" applyFont="1" applyFill="1" applyBorder="1" applyAlignment="1" applyProtection="1">
      <alignment horizontal="center" vertical="center"/>
      <protection locked="0" hidden="1"/>
    </xf>
    <xf numFmtId="0" fontId="15" fillId="10" borderId="0" xfId="0" applyFont="1" applyFill="1" applyBorder="1" applyAlignment="1" applyProtection="1">
      <alignment horizontal="center" vertical="center"/>
      <protection locked="0" hidden="1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3" borderId="28" xfId="0" applyFont="1" applyFill="1" applyBorder="1" applyAlignment="1" applyProtection="1">
      <alignment horizontal="center"/>
      <protection hidden="1"/>
    </xf>
    <xf numFmtId="0" fontId="0" fillId="3" borderId="29" xfId="0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8" fillId="0" borderId="0" xfId="3" applyAlignment="1" applyProtection="1">
      <alignment horizontal="left" vertical="center"/>
      <protection hidden="1"/>
    </xf>
  </cellXfs>
  <cellStyles count="4">
    <cellStyle name="Enllaç" xfId="3" builtinId="8"/>
    <cellStyle name="Moneda" xfId="1" builtinId="4"/>
    <cellStyle name="Normal" xfId="0" builtinId="0"/>
    <cellStyle name="Text explicatiu" xfId="2" builtinId="53" customBuiltin="1"/>
  </cellStyles>
  <dxfs count="3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spaitic.upc.edu/ca/convocatories/cofinancament-tic-2019/sol-licitud-de-cofinancament-tic-2019" TargetMode="External"/><Relationship Id="rId1" Type="http://schemas.openxmlformats.org/officeDocument/2006/relationships/hyperlink" Target="https://espaitic.upc.edu/ca/convocatories/cofinancament-tic-2019/sol-licitud-de-cofinancament-tic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showGridLines="0" tabSelected="1" zoomScale="120" zoomScaleNormal="120" workbookViewId="0">
      <selection activeCell="C5" sqref="C5"/>
    </sheetView>
  </sheetViews>
  <sheetFormatPr defaultRowHeight="12.75" x14ac:dyDescent="0.2"/>
  <cols>
    <col min="1" max="2" width="3.85546875" style="9" customWidth="1"/>
    <col min="3" max="3" width="81.28515625" style="9" customWidth="1"/>
    <col min="4" max="4" width="5.5703125" style="9" customWidth="1"/>
    <col min="5" max="5" width="7.5703125" style="9" customWidth="1"/>
    <col min="6" max="16384" width="9.140625" style="9"/>
  </cols>
  <sheetData>
    <row r="1" spans="2:4" ht="10.5" customHeight="1" x14ac:dyDescent="0.2"/>
    <row r="2" spans="2:4" s="69" customFormat="1" ht="18.75" customHeight="1" x14ac:dyDescent="0.2">
      <c r="C2" s="100" t="s">
        <v>186</v>
      </c>
      <c r="D2" s="100"/>
    </row>
    <row r="3" spans="2:4" ht="10.5" customHeight="1" x14ac:dyDescent="0.2"/>
    <row r="4" spans="2:4" s="69" customFormat="1" ht="20.25" customHeight="1" x14ac:dyDescent="0.2">
      <c r="B4" s="107" t="s">
        <v>187</v>
      </c>
      <c r="C4" s="170" t="s">
        <v>234</v>
      </c>
      <c r="D4" s="101"/>
    </row>
    <row r="5" spans="2:4" ht="29.25" customHeight="1" x14ac:dyDescent="0.2">
      <c r="C5" s="111"/>
      <c r="D5" s="102"/>
    </row>
    <row r="6" spans="2:4" ht="54" customHeight="1" x14ac:dyDescent="0.2">
      <c r="C6" s="133" t="s">
        <v>233</v>
      </c>
    </row>
    <row r="7" spans="2:4" x14ac:dyDescent="0.2">
      <c r="B7" s="106" t="s">
        <v>188</v>
      </c>
      <c r="C7" s="168" t="s">
        <v>204</v>
      </c>
      <c r="D7" s="105"/>
    </row>
    <row r="8" spans="2:4" x14ac:dyDescent="0.2">
      <c r="C8" s="169"/>
    </row>
    <row r="9" spans="2:4" x14ac:dyDescent="0.2">
      <c r="B9" s="106" t="s">
        <v>189</v>
      </c>
      <c r="C9" s="168" t="s">
        <v>205</v>
      </c>
      <c r="D9" s="105"/>
    </row>
    <row r="10" spans="2:4" x14ac:dyDescent="0.2">
      <c r="C10" s="169"/>
    </row>
    <row r="11" spans="2:4" x14ac:dyDescent="0.2">
      <c r="B11" s="106" t="s">
        <v>190</v>
      </c>
      <c r="C11" s="168" t="s">
        <v>206</v>
      </c>
      <c r="D11" s="105"/>
    </row>
    <row r="12" spans="2:4" x14ac:dyDescent="0.2">
      <c r="C12" s="169"/>
    </row>
    <row r="13" spans="2:4" x14ac:dyDescent="0.2">
      <c r="B13" s="106" t="s">
        <v>191</v>
      </c>
      <c r="C13" s="168" t="s">
        <v>207</v>
      </c>
      <c r="D13" s="105"/>
    </row>
    <row r="14" spans="2:4" x14ac:dyDescent="0.2">
      <c r="C14" s="169"/>
    </row>
    <row r="15" spans="2:4" x14ac:dyDescent="0.2">
      <c r="B15" s="106" t="s">
        <v>192</v>
      </c>
      <c r="C15" s="168" t="s">
        <v>235</v>
      </c>
      <c r="D15" s="104"/>
    </row>
    <row r="16" spans="2:4" x14ac:dyDescent="0.2">
      <c r="B16" s="106"/>
      <c r="C16" s="105"/>
    </row>
    <row r="17" spans="5:5" ht="24" customHeight="1" x14ac:dyDescent="0.35">
      <c r="E17" s="108" t="s">
        <v>193</v>
      </c>
    </row>
    <row r="18" spans="5:5" s="16" customFormat="1" ht="15" customHeight="1" x14ac:dyDescent="0.2">
      <c r="E18" s="109" t="s">
        <v>195</v>
      </c>
    </row>
    <row r="19" spans="5:5" ht="15" customHeight="1" x14ac:dyDescent="0.2"/>
    <row r="20" spans="5:5" ht="15" customHeight="1" x14ac:dyDescent="0.2"/>
    <row r="21" spans="5:5" ht="15" customHeight="1" x14ac:dyDescent="0.2"/>
    <row r="22" spans="5:5" ht="15" customHeight="1" x14ac:dyDescent="0.2"/>
    <row r="23" spans="5:5" ht="15" customHeight="1" x14ac:dyDescent="0.2"/>
    <row r="24" spans="5:5" ht="15" customHeight="1" x14ac:dyDescent="0.2"/>
    <row r="25" spans="5:5" ht="15" customHeight="1" x14ac:dyDescent="0.2"/>
    <row r="26" spans="5:5" ht="15" customHeight="1" x14ac:dyDescent="0.2"/>
  </sheetData>
  <sheetProtection algorithmName="SHA-512" hashValue="GyxnZjNGfk9x24TueX9UNLeiEspPwOUHp4/OUUx2JrQXUIznKrVajP237o1cMt9VXokN7955B7HUaFKelUn3bg==" saltValue="EPLkgu9FrYzVcixrbEhBCg==" spinCount="100000" sheet="1" objects="1" scenarios="1"/>
  <protectedRanges>
    <protectedRange sqref="C5" name="Interval1"/>
  </protectedRanges>
  <dataValidations count="1">
    <dataValidation type="list" allowBlank="1" showInputMessage="1" showErrorMessage="1" sqref="D5">
      <formula1>#REF!</formula1>
    </dataValidation>
  </dataValidations>
  <hyperlinks>
    <hyperlink ref="C9" location="' PC Aules i PAS'!A1" display="Especiqueu el detall de switchos"/>
    <hyperlink ref="C11" location="Portàtils!A1" display=" Portàtils pel PAS"/>
    <hyperlink ref="C13" location="'Monitors Aules i PAS'!A1" display="Especiqueu el detall de monitors per aules o PAS"/>
    <hyperlink ref="C7" location="Switchos!A1" display="2n)  Especiqueu el detall de switchos"/>
    <hyperlink ref="C15" location="Resum!A1" display="Copieu les dades del resum al formulari web"/>
    <hyperlink ref="E17" location="Switchos!A1" display="Switchos!A1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Llistes!$U$42:$U$110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01"/>
  <sheetViews>
    <sheetView showGridLines="0" zoomScale="120" zoomScaleNormal="120" workbookViewId="0">
      <pane xSplit="3" ySplit="10" topLeftCell="D11" activePane="bottomRight" state="frozen"/>
      <selection pane="topRight" activeCell="B1" sqref="B1"/>
      <selection pane="bottomLeft" activeCell="A9" sqref="A9"/>
      <selection pane="bottomRight" activeCell="D4" sqref="D4:K4"/>
    </sheetView>
  </sheetViews>
  <sheetFormatPr defaultRowHeight="12.75" x14ac:dyDescent="0.2"/>
  <cols>
    <col min="1" max="1" width="1.7109375" style="69" customWidth="1"/>
    <col min="2" max="2" width="7" style="69" customWidth="1"/>
    <col min="3" max="3" width="1.42578125" style="69" customWidth="1"/>
    <col min="4" max="4" width="12.7109375" style="71" customWidth="1"/>
    <col min="5" max="5" width="22" style="72" customWidth="1"/>
    <col min="6" max="6" width="15.42578125" style="73" customWidth="1"/>
    <col min="7" max="7" width="28.85546875" style="71" customWidth="1"/>
    <col min="8" max="8" width="10.28515625" style="71" customWidth="1"/>
    <col min="9" max="9" width="13.85546875" style="71" customWidth="1"/>
    <col min="10" max="10" width="13.28515625" style="71" customWidth="1"/>
    <col min="11" max="11" width="13.7109375" style="71" customWidth="1"/>
    <col min="12" max="12" width="1.5703125" style="69" customWidth="1"/>
    <col min="13" max="13" width="7.7109375" style="69" customWidth="1"/>
    <col min="14" max="16384" width="9.140625" style="69"/>
  </cols>
  <sheetData>
    <row r="1" spans="2:13" ht="3.75" customHeight="1" x14ac:dyDescent="0.2"/>
    <row r="2" spans="2:13" ht="24" customHeight="1" x14ac:dyDescent="0.2">
      <c r="D2" s="203" t="s">
        <v>0</v>
      </c>
      <c r="E2" s="203"/>
      <c r="F2" s="203"/>
      <c r="G2" s="99"/>
      <c r="H2" s="202" t="s">
        <v>186</v>
      </c>
      <c r="I2" s="202"/>
      <c r="J2" s="202"/>
      <c r="K2" s="202"/>
    </row>
    <row r="3" spans="2:13" ht="3.75" customHeight="1" x14ac:dyDescent="0.2"/>
    <row r="4" spans="2:13" s="71" customFormat="1" ht="31.5" customHeight="1" x14ac:dyDescent="0.2">
      <c r="B4" s="110" t="s">
        <v>197</v>
      </c>
      <c r="D4" s="205" t="str">
        <f>IF(Unitat!C5="","Especifiqueu la unitat a la pestanya d'unitats",Unitat!C5)</f>
        <v>Especifiqueu la unitat a la pestanya d'unitats</v>
      </c>
      <c r="E4" s="206"/>
      <c r="F4" s="206"/>
      <c r="G4" s="206"/>
      <c r="H4" s="206"/>
      <c r="I4" s="206"/>
      <c r="J4" s="206"/>
      <c r="K4" s="207"/>
      <c r="M4" s="110" t="s">
        <v>193</v>
      </c>
    </row>
    <row r="5" spans="2:13" s="71" customFormat="1" ht="15.75" customHeight="1" x14ac:dyDescent="0.2">
      <c r="B5" s="109" t="s">
        <v>47</v>
      </c>
      <c r="D5" s="162" t="s">
        <v>1</v>
      </c>
      <c r="E5" s="208" t="s">
        <v>198</v>
      </c>
      <c r="F5" s="208"/>
      <c r="G5" s="204" t="s">
        <v>199</v>
      </c>
      <c r="H5" s="204"/>
      <c r="I5" s="204"/>
      <c r="J5" s="204"/>
      <c r="K5" s="204"/>
      <c r="M5" s="109" t="s">
        <v>196</v>
      </c>
    </row>
    <row r="6" spans="2:13" s="73" customFormat="1" ht="18" customHeight="1" x14ac:dyDescent="0.2">
      <c r="B6" s="70"/>
      <c r="D6" s="209" t="s">
        <v>194</v>
      </c>
      <c r="E6" s="112" t="s">
        <v>16</v>
      </c>
      <c r="F6" s="112" t="s">
        <v>15</v>
      </c>
      <c r="G6" s="200" t="s">
        <v>8</v>
      </c>
      <c r="H6" s="200" t="s">
        <v>9</v>
      </c>
      <c r="I6" s="201" t="s">
        <v>10</v>
      </c>
      <c r="J6" s="200" t="s">
        <v>5</v>
      </c>
      <c r="K6" s="201" t="s">
        <v>11</v>
      </c>
      <c r="L6" s="68"/>
      <c r="M6" s="76"/>
    </row>
    <row r="7" spans="2:13" s="76" customFormat="1" ht="25.5" customHeight="1" x14ac:dyDescent="0.2">
      <c r="D7" s="209"/>
      <c r="E7" s="113" t="s">
        <v>14</v>
      </c>
      <c r="F7" s="113" t="s">
        <v>208</v>
      </c>
      <c r="G7" s="200"/>
      <c r="H7" s="200"/>
      <c r="I7" s="201"/>
      <c r="J7" s="200"/>
      <c r="K7" s="201"/>
    </row>
    <row r="8" spans="2:13" ht="4.5" customHeight="1" x14ac:dyDescent="0.2"/>
    <row r="9" spans="2:13" s="70" customFormat="1" ht="18" customHeight="1" x14ac:dyDescent="0.2">
      <c r="D9" s="199"/>
      <c r="E9" s="199"/>
      <c r="F9" s="199"/>
      <c r="G9" s="199"/>
      <c r="H9" s="8">
        <f>SUM(H12:H100)</f>
        <v>0</v>
      </c>
      <c r="I9" s="7">
        <f>SUM(I12:I100)</f>
        <v>0</v>
      </c>
      <c r="J9" s="7">
        <f>SUM(J12:J100)</f>
        <v>0</v>
      </c>
      <c r="K9" s="7">
        <f>SUM(K12:K100)</f>
        <v>0</v>
      </c>
      <c r="L9" s="78"/>
    </row>
    <row r="10" spans="2:13" s="70" customFormat="1" ht="3.75" customHeight="1" x14ac:dyDescent="0.2">
      <c r="D10" s="77"/>
      <c r="E10" s="77"/>
      <c r="F10" s="77"/>
      <c r="G10" s="77"/>
      <c r="H10" s="8"/>
      <c r="I10" s="7"/>
      <c r="J10" s="7"/>
      <c r="K10" s="7"/>
      <c r="L10" s="78"/>
    </row>
    <row r="11" spans="2:13" ht="4.5" customHeight="1" thickBot="1" x14ac:dyDescent="0.25"/>
    <row r="12" spans="2:13" x14ac:dyDescent="0.2">
      <c r="D12" s="81"/>
      <c r="E12" s="82"/>
      <c r="F12" s="83"/>
      <c r="G12" s="84"/>
      <c r="H12" s="83"/>
      <c r="I12" s="2" t="str">
        <f>IF(AND(G12&lt;&gt;"",H12&gt;0),H12*VLOOKUP(G12,Llistes!$D$3:$E$7,2,FALSE),"")</f>
        <v/>
      </c>
      <c r="J12" s="2" t="str">
        <f>IF(AND(G12&lt;&gt;"",H12&gt;0),H12*Llistes!$F$5,"")</f>
        <v/>
      </c>
      <c r="K12" s="3" t="str">
        <f>IF(AND(G12&lt;&gt;"",H12&gt;0),I12-J12,"")</f>
        <v/>
      </c>
    </row>
    <row r="13" spans="2:13" x14ac:dyDescent="0.2">
      <c r="D13" s="85"/>
      <c r="E13" s="86"/>
      <c r="F13" s="87"/>
      <c r="G13" s="88"/>
      <c r="H13" s="87"/>
      <c r="I13" s="1" t="str">
        <f>IF(AND(G13&lt;&gt;"",H13&gt;0),H13*VLOOKUP(G13,Llistes!$D$3:$E$7,2,FALSE),"")</f>
        <v/>
      </c>
      <c r="J13" s="1" t="str">
        <f>IF(AND(G13&lt;&gt;"",H13&gt;0),H13*Llistes!$F$5,"")</f>
        <v/>
      </c>
      <c r="K13" s="4" t="str">
        <f>IF(AND(G13&lt;&gt;"",H13&gt;0),I13-J13,"")</f>
        <v/>
      </c>
    </row>
    <row r="14" spans="2:13" x14ac:dyDescent="0.2">
      <c r="D14" s="85"/>
      <c r="E14" s="86"/>
      <c r="F14" s="87"/>
      <c r="G14" s="88"/>
      <c r="H14" s="87"/>
      <c r="I14" s="1" t="str">
        <f>IF(AND(G14&lt;&gt;"",H14&gt;0),H14*VLOOKUP(G14,Llistes!$D$3:$E$7,2,FALSE),"")</f>
        <v/>
      </c>
      <c r="J14" s="1" t="str">
        <f>IF(AND(G14&lt;&gt;"",H14&gt;0),H14*Llistes!$F$5,"")</f>
        <v/>
      </c>
      <c r="K14" s="4" t="str">
        <f>IF(AND(G14&lt;&gt;"",H14&gt;0),I14-J14,"")</f>
        <v/>
      </c>
    </row>
    <row r="15" spans="2:13" x14ac:dyDescent="0.2">
      <c r="D15" s="85"/>
      <c r="E15" s="86"/>
      <c r="F15" s="87"/>
      <c r="G15" s="88"/>
      <c r="H15" s="87"/>
      <c r="I15" s="1" t="str">
        <f>IF(AND(G15&lt;&gt;"",H15&gt;0),H15*VLOOKUP(G15,Llistes!$D$3:$E$7,2,FALSE),"")</f>
        <v/>
      </c>
      <c r="J15" s="1" t="str">
        <f>IF(AND(G15&lt;&gt;"",H15&gt;0),H15*Llistes!$F$5,"")</f>
        <v/>
      </c>
      <c r="K15" s="4" t="str">
        <f>IF(AND(G15&lt;&gt;"",H15&gt;0),I15-J15,"")</f>
        <v/>
      </c>
    </row>
    <row r="16" spans="2:13" x14ac:dyDescent="0.2">
      <c r="D16" s="85"/>
      <c r="E16" s="86"/>
      <c r="F16" s="87"/>
      <c r="G16" s="88"/>
      <c r="H16" s="87"/>
      <c r="I16" s="1" t="str">
        <f>IF(AND(G16&lt;&gt;"",H16&gt;0),H16*VLOOKUP(G16,Llistes!$D$3:$E$7,2,FALSE),"")</f>
        <v/>
      </c>
      <c r="J16" s="1" t="str">
        <f>IF(AND(G16&lt;&gt;"",H16&gt;0),H16*Llistes!$F$5,"")</f>
        <v/>
      </c>
      <c r="K16" s="4" t="str">
        <f>IF(AND(G16&lt;&gt;"",H16&gt;0),I16-J16,"")</f>
        <v/>
      </c>
    </row>
    <row r="17" spans="4:11" x14ac:dyDescent="0.2">
      <c r="D17" s="85"/>
      <c r="E17" s="86"/>
      <c r="F17" s="87"/>
      <c r="G17" s="88"/>
      <c r="H17" s="87"/>
      <c r="I17" s="1" t="str">
        <f>IF(AND(G17&lt;&gt;"",H17&gt;0),H17*VLOOKUP(G17,Llistes!$D$3:$E$7,2,FALSE),"")</f>
        <v/>
      </c>
      <c r="J17" s="1" t="str">
        <f>IF(AND(G17&lt;&gt;"",H17&gt;0),H17*Llistes!$F$5,"")</f>
        <v/>
      </c>
      <c r="K17" s="4" t="str">
        <f t="shared" ref="K17:K76" si="0">IF(AND(G17&lt;&gt;"",H17&gt;0),I17-J17,"")</f>
        <v/>
      </c>
    </row>
    <row r="18" spans="4:11" x14ac:dyDescent="0.2">
      <c r="D18" s="85"/>
      <c r="E18" s="86"/>
      <c r="F18" s="87"/>
      <c r="G18" s="88"/>
      <c r="H18" s="87"/>
      <c r="I18" s="1" t="str">
        <f>IF(AND(G18&lt;&gt;"",H18&gt;0),H18*VLOOKUP(G18,Llistes!$D$3:$E$7,2,FALSE),"")</f>
        <v/>
      </c>
      <c r="J18" s="1" t="str">
        <f>IF(AND(G18&lt;&gt;"",H18&gt;0),H18*Llistes!$F$5,"")</f>
        <v/>
      </c>
      <c r="K18" s="4" t="str">
        <f t="shared" si="0"/>
        <v/>
      </c>
    </row>
    <row r="19" spans="4:11" x14ac:dyDescent="0.2">
      <c r="D19" s="85"/>
      <c r="E19" s="86"/>
      <c r="F19" s="87"/>
      <c r="G19" s="88"/>
      <c r="H19" s="87"/>
      <c r="I19" s="1" t="str">
        <f>IF(AND(G19&lt;&gt;"",H19&gt;0),H19*VLOOKUP(G19,Llistes!$D$3:$E$7,2,FALSE),"")</f>
        <v/>
      </c>
      <c r="J19" s="1" t="str">
        <f>IF(AND(G19&lt;&gt;"",H19&gt;0),H19*Llistes!$F$5,"")</f>
        <v/>
      </c>
      <c r="K19" s="4" t="str">
        <f t="shared" si="0"/>
        <v/>
      </c>
    </row>
    <row r="20" spans="4:11" x14ac:dyDescent="0.2">
      <c r="D20" s="85"/>
      <c r="E20" s="86"/>
      <c r="F20" s="87"/>
      <c r="G20" s="88"/>
      <c r="H20" s="87"/>
      <c r="I20" s="1" t="str">
        <f>IF(AND(G20&lt;&gt;"",H20&gt;0),H20*VLOOKUP(G20,Llistes!$D$3:$E$7,2,FALSE),"")</f>
        <v/>
      </c>
      <c r="J20" s="1" t="str">
        <f>IF(AND(G20&lt;&gt;"",H20&gt;0),H20*Llistes!$F$5,"")</f>
        <v/>
      </c>
      <c r="K20" s="4" t="str">
        <f t="shared" si="0"/>
        <v/>
      </c>
    </row>
    <row r="21" spans="4:11" x14ac:dyDescent="0.2">
      <c r="D21" s="85"/>
      <c r="E21" s="86"/>
      <c r="F21" s="87"/>
      <c r="G21" s="88"/>
      <c r="H21" s="87"/>
      <c r="I21" s="1" t="str">
        <f>IF(AND(G21&lt;&gt;"",H21&gt;0),H21*VLOOKUP(G21,Llistes!$D$3:$E$7,2,FALSE),"")</f>
        <v/>
      </c>
      <c r="J21" s="1" t="str">
        <f>IF(AND(G21&lt;&gt;"",H21&gt;0),H21*Llistes!$F$5,"")</f>
        <v/>
      </c>
      <c r="K21" s="4" t="str">
        <f t="shared" si="0"/>
        <v/>
      </c>
    </row>
    <row r="22" spans="4:11" x14ac:dyDescent="0.2">
      <c r="D22" s="85"/>
      <c r="E22" s="86"/>
      <c r="F22" s="87"/>
      <c r="G22" s="88"/>
      <c r="H22" s="87"/>
      <c r="I22" s="1" t="str">
        <f>IF(AND(G22&lt;&gt;"",H22&gt;0),H22*VLOOKUP(G22,Llistes!$D$3:$E$7,2,FALSE),"")</f>
        <v/>
      </c>
      <c r="J22" s="1" t="str">
        <f>IF(AND(G22&lt;&gt;"",H22&gt;0),H22*Llistes!$F$5,"")</f>
        <v/>
      </c>
      <c r="K22" s="4" t="str">
        <f t="shared" si="0"/>
        <v/>
      </c>
    </row>
    <row r="23" spans="4:11" x14ac:dyDescent="0.2">
      <c r="D23" s="85"/>
      <c r="E23" s="86"/>
      <c r="F23" s="87"/>
      <c r="G23" s="88"/>
      <c r="H23" s="87"/>
      <c r="I23" s="1" t="str">
        <f>IF(AND(G23&lt;&gt;"",H23&gt;0),H23*VLOOKUP(G23,Llistes!$D$3:$E$7,2,FALSE),"")</f>
        <v/>
      </c>
      <c r="J23" s="1" t="str">
        <f>IF(AND(G23&lt;&gt;"",H23&gt;0),H23*Llistes!$F$5,"")</f>
        <v/>
      </c>
      <c r="K23" s="4" t="str">
        <f t="shared" si="0"/>
        <v/>
      </c>
    </row>
    <row r="24" spans="4:11" x14ac:dyDescent="0.2">
      <c r="D24" s="85"/>
      <c r="E24" s="86"/>
      <c r="F24" s="87"/>
      <c r="G24" s="88"/>
      <c r="H24" s="87"/>
      <c r="I24" s="1" t="str">
        <f>IF(AND(G24&lt;&gt;"",H24&gt;0),H24*VLOOKUP(G24,Llistes!$D$3:$E$7,2,FALSE),"")</f>
        <v/>
      </c>
      <c r="J24" s="1" t="str">
        <f>IF(AND(G24&lt;&gt;"",H24&gt;0),H24*Llistes!$F$5,"")</f>
        <v/>
      </c>
      <c r="K24" s="4" t="str">
        <f t="shared" si="0"/>
        <v/>
      </c>
    </row>
    <row r="25" spans="4:11" x14ac:dyDescent="0.2">
      <c r="D25" s="85"/>
      <c r="E25" s="86"/>
      <c r="F25" s="87"/>
      <c r="G25" s="88"/>
      <c r="H25" s="87"/>
      <c r="I25" s="1" t="str">
        <f>IF(AND(G25&lt;&gt;"",H25&gt;0),H25*VLOOKUP(G25,Llistes!$D$3:$E$7,2,FALSE),"")</f>
        <v/>
      </c>
      <c r="J25" s="1" t="str">
        <f>IF(AND(G25&lt;&gt;"",H25&gt;0),H25*Llistes!$F$5,"")</f>
        <v/>
      </c>
      <c r="K25" s="4" t="str">
        <f t="shared" si="0"/>
        <v/>
      </c>
    </row>
    <row r="26" spans="4:11" x14ac:dyDescent="0.2">
      <c r="D26" s="85"/>
      <c r="E26" s="86"/>
      <c r="F26" s="87"/>
      <c r="G26" s="88"/>
      <c r="H26" s="87"/>
      <c r="I26" s="1" t="str">
        <f>IF(AND(G26&lt;&gt;"",H26&gt;0),H26*VLOOKUP(G26,Llistes!$D$3:$E$7,2,FALSE),"")</f>
        <v/>
      </c>
      <c r="J26" s="1" t="str">
        <f>IF(AND(G26&lt;&gt;"",H26&gt;0),H26*Llistes!$F$5,"")</f>
        <v/>
      </c>
      <c r="K26" s="4" t="str">
        <f t="shared" si="0"/>
        <v/>
      </c>
    </row>
    <row r="27" spans="4:11" x14ac:dyDescent="0.2">
      <c r="D27" s="85"/>
      <c r="E27" s="86"/>
      <c r="F27" s="87"/>
      <c r="G27" s="88"/>
      <c r="H27" s="87"/>
      <c r="I27" s="1" t="str">
        <f>IF(AND(G27&lt;&gt;"",H27&gt;0),H27*VLOOKUP(G27,Llistes!$D$3:$E$7,2,FALSE),"")</f>
        <v/>
      </c>
      <c r="J27" s="1" t="str">
        <f>IF(AND(G27&lt;&gt;"",H27&gt;0),H27*Llistes!$F$5,"")</f>
        <v/>
      </c>
      <c r="K27" s="4" t="str">
        <f t="shared" si="0"/>
        <v/>
      </c>
    </row>
    <row r="28" spans="4:11" x14ac:dyDescent="0.2">
      <c r="D28" s="85"/>
      <c r="E28" s="86"/>
      <c r="F28" s="87"/>
      <c r="G28" s="88"/>
      <c r="H28" s="87"/>
      <c r="I28" s="1" t="str">
        <f>IF(AND(G28&lt;&gt;"",H28&gt;0),H28*VLOOKUP(G28,Llistes!$D$3:$E$7,2,FALSE),"")</f>
        <v/>
      </c>
      <c r="J28" s="1" t="str">
        <f>IF(AND(G28&lt;&gt;"",H28&gt;0),H28*Llistes!$F$5,"")</f>
        <v/>
      </c>
      <c r="K28" s="4" t="str">
        <f t="shared" si="0"/>
        <v/>
      </c>
    </row>
    <row r="29" spans="4:11" x14ac:dyDescent="0.2">
      <c r="D29" s="85"/>
      <c r="E29" s="86"/>
      <c r="F29" s="87"/>
      <c r="G29" s="88"/>
      <c r="H29" s="87"/>
      <c r="I29" s="1" t="str">
        <f>IF(AND(G29&lt;&gt;"",H29&gt;0),H29*VLOOKUP(G29,Llistes!$D$3:$E$7,2,FALSE),"")</f>
        <v/>
      </c>
      <c r="J29" s="1" t="str">
        <f>IF(AND(G29&lt;&gt;"",H29&gt;0),H29*Llistes!$F$5,"")</f>
        <v/>
      </c>
      <c r="K29" s="4" t="str">
        <f t="shared" si="0"/>
        <v/>
      </c>
    </row>
    <row r="30" spans="4:11" x14ac:dyDescent="0.2">
      <c r="D30" s="85"/>
      <c r="E30" s="86"/>
      <c r="F30" s="87"/>
      <c r="G30" s="88"/>
      <c r="H30" s="87"/>
      <c r="I30" s="1" t="str">
        <f>IF(AND(G30&lt;&gt;"",H30&gt;0),H30*VLOOKUP(G30,Llistes!$D$3:$E$7,2,FALSE),"")</f>
        <v/>
      </c>
      <c r="J30" s="1" t="str">
        <f>IF(AND(G30&lt;&gt;"",H30&gt;0),H30*Llistes!$F$5,"")</f>
        <v/>
      </c>
      <c r="K30" s="4" t="str">
        <f t="shared" si="0"/>
        <v/>
      </c>
    </row>
    <row r="31" spans="4:11" x14ac:dyDescent="0.2">
      <c r="D31" s="85"/>
      <c r="E31" s="86"/>
      <c r="F31" s="87"/>
      <c r="G31" s="88"/>
      <c r="H31" s="87"/>
      <c r="I31" s="1" t="str">
        <f>IF(AND(G31&lt;&gt;"",H31&gt;0),H31*VLOOKUP(G31,Llistes!$D$3:$E$7,2,FALSE),"")</f>
        <v/>
      </c>
      <c r="J31" s="1" t="str">
        <f>IF(AND(G31&lt;&gt;"",H31&gt;0),H31*Llistes!$F$5,"")</f>
        <v/>
      </c>
      <c r="K31" s="4" t="str">
        <f t="shared" si="0"/>
        <v/>
      </c>
    </row>
    <row r="32" spans="4:11" x14ac:dyDescent="0.2">
      <c r="D32" s="85"/>
      <c r="E32" s="86"/>
      <c r="F32" s="87"/>
      <c r="G32" s="88"/>
      <c r="H32" s="87"/>
      <c r="I32" s="1" t="str">
        <f>IF(AND(G32&lt;&gt;"",H32&gt;0),H32*VLOOKUP(G32,Llistes!$D$3:$E$7,2,FALSE),"")</f>
        <v/>
      </c>
      <c r="J32" s="1" t="str">
        <f>IF(AND(G32&lt;&gt;"",H32&gt;0),H32*Llistes!$F$5,"")</f>
        <v/>
      </c>
      <c r="K32" s="4" t="str">
        <f t="shared" si="0"/>
        <v/>
      </c>
    </row>
    <row r="33" spans="4:11" x14ac:dyDescent="0.2">
      <c r="D33" s="85"/>
      <c r="E33" s="86"/>
      <c r="F33" s="87"/>
      <c r="G33" s="88"/>
      <c r="H33" s="87"/>
      <c r="I33" s="1" t="str">
        <f>IF(AND(G33&lt;&gt;"",H33&gt;0),H33*VLOOKUP(G33,Llistes!$D$3:$E$7,2,FALSE),"")</f>
        <v/>
      </c>
      <c r="J33" s="1" t="str">
        <f>IF(AND(G33&lt;&gt;"",H33&gt;0),H33*Llistes!$F$5,"")</f>
        <v/>
      </c>
      <c r="K33" s="4" t="str">
        <f t="shared" si="0"/>
        <v/>
      </c>
    </row>
    <row r="34" spans="4:11" x14ac:dyDescent="0.2">
      <c r="D34" s="85"/>
      <c r="E34" s="86"/>
      <c r="F34" s="87"/>
      <c r="G34" s="88"/>
      <c r="H34" s="87"/>
      <c r="I34" s="1" t="str">
        <f>IF(AND(G34&lt;&gt;"",H34&gt;0),H34*VLOOKUP(G34,Llistes!$D$3:$E$7,2,FALSE),"")</f>
        <v/>
      </c>
      <c r="J34" s="1" t="str">
        <f>IF(AND(G34&lt;&gt;"",H34&gt;0),H34*Llistes!$F$5,"")</f>
        <v/>
      </c>
      <c r="K34" s="4" t="str">
        <f t="shared" si="0"/>
        <v/>
      </c>
    </row>
    <row r="35" spans="4:11" x14ac:dyDescent="0.2">
      <c r="D35" s="85"/>
      <c r="E35" s="86"/>
      <c r="F35" s="87"/>
      <c r="G35" s="88"/>
      <c r="H35" s="87"/>
      <c r="I35" s="1" t="str">
        <f>IF(AND(G35&lt;&gt;"",H35&gt;0),H35*VLOOKUP(G35,Llistes!$D$3:$E$7,2,FALSE),"")</f>
        <v/>
      </c>
      <c r="J35" s="1" t="str">
        <f>IF(AND(G35&lt;&gt;"",H35&gt;0),H35*Llistes!$F$5,"")</f>
        <v/>
      </c>
      <c r="K35" s="4" t="str">
        <f t="shared" si="0"/>
        <v/>
      </c>
    </row>
    <row r="36" spans="4:11" x14ac:dyDescent="0.2">
      <c r="D36" s="85"/>
      <c r="E36" s="86"/>
      <c r="F36" s="87"/>
      <c r="G36" s="88"/>
      <c r="H36" s="87"/>
      <c r="I36" s="1" t="str">
        <f>IF(AND(G36&lt;&gt;"",H36&gt;0),H36*VLOOKUP(G36,Llistes!$D$3:$E$7,2,FALSE),"")</f>
        <v/>
      </c>
      <c r="J36" s="1" t="str">
        <f>IF(AND(G36&lt;&gt;"",H36&gt;0),H36*Llistes!$F$5,"")</f>
        <v/>
      </c>
      <c r="K36" s="4" t="str">
        <f t="shared" si="0"/>
        <v/>
      </c>
    </row>
    <row r="37" spans="4:11" x14ac:dyDescent="0.2">
      <c r="D37" s="85"/>
      <c r="E37" s="86"/>
      <c r="F37" s="87"/>
      <c r="G37" s="88"/>
      <c r="H37" s="87"/>
      <c r="I37" s="1" t="str">
        <f>IF(AND(G37&lt;&gt;"",H37&gt;0),H37*VLOOKUP(G37,Llistes!$D$3:$E$7,2,FALSE),"")</f>
        <v/>
      </c>
      <c r="J37" s="1" t="str">
        <f>IF(AND(G37&lt;&gt;"",H37&gt;0),H37*Llistes!$F$5,"")</f>
        <v/>
      </c>
      <c r="K37" s="4" t="str">
        <f t="shared" si="0"/>
        <v/>
      </c>
    </row>
    <row r="38" spans="4:11" x14ac:dyDescent="0.2">
      <c r="D38" s="85"/>
      <c r="E38" s="86"/>
      <c r="F38" s="87"/>
      <c r="G38" s="88"/>
      <c r="H38" s="87"/>
      <c r="I38" s="1" t="str">
        <f>IF(AND(G38&lt;&gt;"",H38&gt;0),H38*VLOOKUP(G38,Llistes!$D$3:$E$7,2,FALSE),"")</f>
        <v/>
      </c>
      <c r="J38" s="1" t="str">
        <f>IF(AND(G38&lt;&gt;"",H38&gt;0),H38*Llistes!$F$5,"")</f>
        <v/>
      </c>
      <c r="K38" s="4" t="str">
        <f t="shared" si="0"/>
        <v/>
      </c>
    </row>
    <row r="39" spans="4:11" x14ac:dyDescent="0.2">
      <c r="D39" s="85"/>
      <c r="E39" s="86"/>
      <c r="F39" s="87"/>
      <c r="G39" s="88"/>
      <c r="H39" s="87"/>
      <c r="I39" s="1" t="str">
        <f>IF(AND(G39&lt;&gt;"",H39&gt;0),H39*VLOOKUP(G39,Llistes!$D$3:$E$7,2,FALSE),"")</f>
        <v/>
      </c>
      <c r="J39" s="1" t="str">
        <f>IF(AND(G39&lt;&gt;"",H39&gt;0),H39*Llistes!$F$5,"")</f>
        <v/>
      </c>
      <c r="K39" s="4" t="str">
        <f t="shared" si="0"/>
        <v/>
      </c>
    </row>
    <row r="40" spans="4:11" x14ac:dyDescent="0.2">
      <c r="D40" s="85"/>
      <c r="E40" s="86"/>
      <c r="F40" s="87"/>
      <c r="G40" s="88"/>
      <c r="H40" s="87"/>
      <c r="I40" s="1" t="str">
        <f>IF(AND(G40&lt;&gt;"",H40&gt;0),H40*VLOOKUP(G40,Llistes!$D$3:$E$7,2,FALSE),"")</f>
        <v/>
      </c>
      <c r="J40" s="1" t="str">
        <f>IF(AND(G40&lt;&gt;"",H40&gt;0),H40*Llistes!$F$5,"")</f>
        <v/>
      </c>
      <c r="K40" s="4" t="str">
        <f t="shared" si="0"/>
        <v/>
      </c>
    </row>
    <row r="41" spans="4:11" x14ac:dyDescent="0.2">
      <c r="D41" s="85"/>
      <c r="E41" s="86"/>
      <c r="F41" s="87"/>
      <c r="G41" s="88"/>
      <c r="H41" s="87"/>
      <c r="I41" s="1" t="str">
        <f>IF(AND(G41&lt;&gt;"",H41&gt;0),H41*VLOOKUP(G41,Llistes!$D$3:$E$7,2,FALSE),"")</f>
        <v/>
      </c>
      <c r="J41" s="1" t="str">
        <f>IF(AND(G41&lt;&gt;"",H41&gt;0),H41*Llistes!$F$5,"")</f>
        <v/>
      </c>
      <c r="K41" s="4" t="str">
        <f t="shared" si="0"/>
        <v/>
      </c>
    </row>
    <row r="42" spans="4:11" x14ac:dyDescent="0.2">
      <c r="D42" s="85"/>
      <c r="E42" s="86"/>
      <c r="F42" s="87"/>
      <c r="G42" s="88"/>
      <c r="H42" s="87"/>
      <c r="I42" s="1" t="str">
        <f>IF(AND(G42&lt;&gt;"",H42&gt;0),H42*VLOOKUP(G42,Llistes!$D$3:$E$7,2,FALSE),"")</f>
        <v/>
      </c>
      <c r="J42" s="1" t="str">
        <f>IF(AND(G42&lt;&gt;"",H42&gt;0),H42*Llistes!$F$5,"")</f>
        <v/>
      </c>
      <c r="K42" s="4" t="str">
        <f t="shared" si="0"/>
        <v/>
      </c>
    </row>
    <row r="43" spans="4:11" x14ac:dyDescent="0.2">
      <c r="D43" s="85"/>
      <c r="E43" s="86"/>
      <c r="F43" s="87"/>
      <c r="G43" s="88"/>
      <c r="H43" s="87"/>
      <c r="I43" s="1" t="str">
        <f>IF(AND(G43&lt;&gt;"",H43&gt;0),H43*VLOOKUP(G43,Llistes!$D$3:$E$7,2,FALSE),"")</f>
        <v/>
      </c>
      <c r="J43" s="1" t="str">
        <f>IF(AND(G43&lt;&gt;"",H43&gt;0),H43*Llistes!$F$5,"")</f>
        <v/>
      </c>
      <c r="K43" s="4" t="str">
        <f t="shared" si="0"/>
        <v/>
      </c>
    </row>
    <row r="44" spans="4:11" x14ac:dyDescent="0.2">
      <c r="D44" s="85"/>
      <c r="E44" s="86"/>
      <c r="F44" s="87"/>
      <c r="G44" s="88"/>
      <c r="H44" s="87"/>
      <c r="I44" s="1" t="str">
        <f>IF(AND(G44&lt;&gt;"",H44&gt;0),H44*VLOOKUP(G44,Llistes!$D$3:$E$7,2,FALSE),"")</f>
        <v/>
      </c>
      <c r="J44" s="1" t="str">
        <f>IF(AND(G44&lt;&gt;"",H44&gt;0),H44*Llistes!$F$5,"")</f>
        <v/>
      </c>
      <c r="K44" s="4" t="str">
        <f t="shared" si="0"/>
        <v/>
      </c>
    </row>
    <row r="45" spans="4:11" x14ac:dyDescent="0.2">
      <c r="D45" s="85"/>
      <c r="E45" s="86"/>
      <c r="F45" s="87"/>
      <c r="G45" s="88"/>
      <c r="H45" s="87"/>
      <c r="I45" s="1" t="str">
        <f>IF(AND(G45&lt;&gt;"",H45&gt;0),H45*VLOOKUP(G45,Llistes!$D$3:$E$7,2,FALSE),"")</f>
        <v/>
      </c>
      <c r="J45" s="1" t="str">
        <f>IF(AND(G45&lt;&gt;"",H45&gt;0),H45*Llistes!$F$5,"")</f>
        <v/>
      </c>
      <c r="K45" s="4" t="str">
        <f t="shared" si="0"/>
        <v/>
      </c>
    </row>
    <row r="46" spans="4:11" x14ac:dyDescent="0.2">
      <c r="D46" s="85"/>
      <c r="E46" s="86"/>
      <c r="F46" s="87"/>
      <c r="G46" s="88"/>
      <c r="H46" s="87"/>
      <c r="I46" s="1" t="str">
        <f>IF(AND(G46&lt;&gt;"",H46&gt;0),H46*VLOOKUP(G46,Llistes!$D$3:$E$7,2,FALSE),"")</f>
        <v/>
      </c>
      <c r="J46" s="1" t="str">
        <f>IF(AND(G46&lt;&gt;"",H46&gt;0),H46*Llistes!$F$5,"")</f>
        <v/>
      </c>
      <c r="K46" s="4" t="str">
        <f t="shared" si="0"/>
        <v/>
      </c>
    </row>
    <row r="47" spans="4:11" x14ac:dyDescent="0.2">
      <c r="D47" s="85"/>
      <c r="E47" s="86"/>
      <c r="F47" s="87"/>
      <c r="G47" s="88"/>
      <c r="H47" s="87"/>
      <c r="I47" s="1" t="str">
        <f>IF(AND(G47&lt;&gt;"",H47&gt;0),H47*VLOOKUP(G47,Llistes!$D$3:$E$7,2,FALSE),"")</f>
        <v/>
      </c>
      <c r="J47" s="1" t="str">
        <f>IF(AND(G47&lt;&gt;"",H47&gt;0),H47*Llistes!$F$5,"")</f>
        <v/>
      </c>
      <c r="K47" s="4" t="str">
        <f t="shared" si="0"/>
        <v/>
      </c>
    </row>
    <row r="48" spans="4:11" x14ac:dyDescent="0.2">
      <c r="D48" s="85"/>
      <c r="E48" s="86"/>
      <c r="F48" s="87"/>
      <c r="G48" s="88"/>
      <c r="H48" s="87"/>
      <c r="I48" s="1" t="str">
        <f>IF(AND(G48&lt;&gt;"",H48&gt;0),H48*VLOOKUP(G48,Llistes!$D$3:$E$7,2,FALSE),"")</f>
        <v/>
      </c>
      <c r="J48" s="1" t="str">
        <f>IF(AND(G48&lt;&gt;"",H48&gt;0),H48*Llistes!$F$5,"")</f>
        <v/>
      </c>
      <c r="K48" s="4" t="str">
        <f t="shared" si="0"/>
        <v/>
      </c>
    </row>
    <row r="49" spans="4:11" x14ac:dyDescent="0.2">
      <c r="D49" s="85"/>
      <c r="E49" s="86"/>
      <c r="F49" s="87"/>
      <c r="G49" s="88"/>
      <c r="H49" s="87"/>
      <c r="I49" s="1" t="str">
        <f>IF(AND(G49&lt;&gt;"",H49&gt;0),H49*VLOOKUP(G49,Llistes!$D$3:$E$7,2,FALSE),"")</f>
        <v/>
      </c>
      <c r="J49" s="1" t="str">
        <f>IF(AND(G49&lt;&gt;"",H49&gt;0),H49*Llistes!$F$5,"")</f>
        <v/>
      </c>
      <c r="K49" s="4" t="str">
        <f t="shared" si="0"/>
        <v/>
      </c>
    </row>
    <row r="50" spans="4:11" x14ac:dyDescent="0.2">
      <c r="D50" s="85"/>
      <c r="E50" s="86"/>
      <c r="F50" s="87"/>
      <c r="G50" s="88"/>
      <c r="H50" s="87"/>
      <c r="I50" s="1" t="str">
        <f>IF(AND(G50&lt;&gt;"",H50&gt;0),H50*VLOOKUP(G50,Llistes!$D$3:$E$7,2,FALSE),"")</f>
        <v/>
      </c>
      <c r="J50" s="1" t="str">
        <f>IF(AND(G50&lt;&gt;"",H50&gt;0),H50*Llistes!$F$5,"")</f>
        <v/>
      </c>
      <c r="K50" s="4" t="str">
        <f t="shared" si="0"/>
        <v/>
      </c>
    </row>
    <row r="51" spans="4:11" x14ac:dyDescent="0.2">
      <c r="D51" s="85"/>
      <c r="E51" s="86"/>
      <c r="F51" s="87"/>
      <c r="G51" s="88"/>
      <c r="H51" s="87"/>
      <c r="I51" s="1" t="str">
        <f>IF(AND(G51&lt;&gt;"",H51&gt;0),H51*VLOOKUP(G51,Llistes!$D$3:$E$7,2,FALSE),"")</f>
        <v/>
      </c>
      <c r="J51" s="1" t="str">
        <f>IF(AND(G51&lt;&gt;"",H51&gt;0),H51*Llistes!$F$5,"")</f>
        <v/>
      </c>
      <c r="K51" s="4" t="str">
        <f t="shared" si="0"/>
        <v/>
      </c>
    </row>
    <row r="52" spans="4:11" x14ac:dyDescent="0.2">
      <c r="D52" s="85"/>
      <c r="E52" s="86"/>
      <c r="F52" s="87"/>
      <c r="G52" s="88"/>
      <c r="H52" s="87"/>
      <c r="I52" s="1" t="str">
        <f>IF(AND(G52&lt;&gt;"",H52&gt;0),H52*VLOOKUP(G52,Llistes!$D$3:$E$7,2,FALSE),"")</f>
        <v/>
      </c>
      <c r="J52" s="1" t="str">
        <f>IF(AND(G52&lt;&gt;"",H52&gt;0),H52*Llistes!$F$5,"")</f>
        <v/>
      </c>
      <c r="K52" s="4" t="str">
        <f t="shared" si="0"/>
        <v/>
      </c>
    </row>
    <row r="53" spans="4:11" x14ac:dyDescent="0.2">
      <c r="D53" s="85"/>
      <c r="E53" s="86"/>
      <c r="F53" s="87"/>
      <c r="G53" s="88"/>
      <c r="H53" s="87"/>
      <c r="I53" s="1" t="str">
        <f>IF(AND(G53&lt;&gt;"",H53&gt;0),H53*VLOOKUP(G53,Llistes!$D$3:$E$7,2,FALSE),"")</f>
        <v/>
      </c>
      <c r="J53" s="1" t="str">
        <f>IF(AND(G53&lt;&gt;"",H53&gt;0),H53*Llistes!$F$5,"")</f>
        <v/>
      </c>
      <c r="K53" s="4" t="str">
        <f t="shared" si="0"/>
        <v/>
      </c>
    </row>
    <row r="54" spans="4:11" x14ac:dyDescent="0.2">
      <c r="D54" s="85"/>
      <c r="E54" s="86"/>
      <c r="F54" s="87"/>
      <c r="G54" s="88"/>
      <c r="H54" s="87"/>
      <c r="I54" s="1" t="str">
        <f>IF(AND(G54&lt;&gt;"",H54&gt;0),H54*VLOOKUP(G54,Llistes!$D$3:$E$7,2,FALSE),"")</f>
        <v/>
      </c>
      <c r="J54" s="1" t="str">
        <f>IF(AND(G54&lt;&gt;"",H54&gt;0),H54*Llistes!$F$5,"")</f>
        <v/>
      </c>
      <c r="K54" s="4" t="str">
        <f t="shared" si="0"/>
        <v/>
      </c>
    </row>
    <row r="55" spans="4:11" x14ac:dyDescent="0.2">
      <c r="D55" s="85"/>
      <c r="E55" s="86"/>
      <c r="F55" s="87"/>
      <c r="G55" s="88"/>
      <c r="H55" s="87"/>
      <c r="I55" s="1" t="str">
        <f>IF(AND(G55&lt;&gt;"",H55&gt;0),H55*VLOOKUP(G55,Llistes!$D$3:$E$7,2,FALSE),"")</f>
        <v/>
      </c>
      <c r="J55" s="1" t="str">
        <f>IF(AND(G55&lt;&gt;"",H55&gt;0),H55*Llistes!$F$5,"")</f>
        <v/>
      </c>
      <c r="K55" s="4" t="str">
        <f t="shared" si="0"/>
        <v/>
      </c>
    </row>
    <row r="56" spans="4:11" x14ac:dyDescent="0.2">
      <c r="D56" s="85"/>
      <c r="E56" s="86"/>
      <c r="F56" s="87"/>
      <c r="G56" s="88"/>
      <c r="H56" s="87"/>
      <c r="I56" s="1" t="str">
        <f>IF(AND(G56&lt;&gt;"",H56&gt;0),H56*VLOOKUP(G56,Llistes!$D$3:$E$7,2,FALSE),"")</f>
        <v/>
      </c>
      <c r="J56" s="1" t="str">
        <f>IF(AND(G56&lt;&gt;"",H56&gt;0),H56*Llistes!$F$5,"")</f>
        <v/>
      </c>
      <c r="K56" s="4" t="str">
        <f t="shared" si="0"/>
        <v/>
      </c>
    </row>
    <row r="57" spans="4:11" x14ac:dyDescent="0.2">
      <c r="D57" s="85"/>
      <c r="E57" s="86"/>
      <c r="F57" s="87"/>
      <c r="G57" s="88"/>
      <c r="H57" s="87"/>
      <c r="I57" s="1" t="str">
        <f>IF(AND(G57&lt;&gt;"",H57&gt;0),H57*VLOOKUP(G57,Llistes!$D$3:$E$7,2,FALSE),"")</f>
        <v/>
      </c>
      <c r="J57" s="1" t="str">
        <f>IF(AND(G57&lt;&gt;"",H57&gt;0),H57*Llistes!$F$5,"")</f>
        <v/>
      </c>
      <c r="K57" s="4" t="str">
        <f t="shared" si="0"/>
        <v/>
      </c>
    </row>
    <row r="58" spans="4:11" x14ac:dyDescent="0.2">
      <c r="D58" s="85"/>
      <c r="E58" s="86"/>
      <c r="F58" s="87"/>
      <c r="G58" s="88"/>
      <c r="H58" s="87"/>
      <c r="I58" s="1" t="str">
        <f>IF(AND(G58&lt;&gt;"",H58&gt;0),H58*VLOOKUP(G58,Llistes!$D$3:$E$7,2,FALSE),"")</f>
        <v/>
      </c>
      <c r="J58" s="1" t="str">
        <f>IF(AND(G58&lt;&gt;"",H58&gt;0),H58*Llistes!$F$5,"")</f>
        <v/>
      </c>
      <c r="K58" s="4" t="str">
        <f t="shared" si="0"/>
        <v/>
      </c>
    </row>
    <row r="59" spans="4:11" x14ac:dyDescent="0.2">
      <c r="D59" s="85"/>
      <c r="E59" s="86"/>
      <c r="F59" s="87"/>
      <c r="G59" s="88"/>
      <c r="H59" s="87"/>
      <c r="I59" s="1" t="str">
        <f>IF(AND(G59&lt;&gt;"",H59&gt;0),H59*VLOOKUP(G59,Llistes!$D$3:$E$7,2,FALSE),"")</f>
        <v/>
      </c>
      <c r="J59" s="1" t="str">
        <f>IF(AND(G59&lt;&gt;"",H59&gt;0),H59*Llistes!$F$5,"")</f>
        <v/>
      </c>
      <c r="K59" s="4" t="str">
        <f t="shared" si="0"/>
        <v/>
      </c>
    </row>
    <row r="60" spans="4:11" x14ac:dyDescent="0.2">
      <c r="D60" s="85"/>
      <c r="E60" s="86"/>
      <c r="F60" s="87"/>
      <c r="G60" s="88"/>
      <c r="H60" s="87"/>
      <c r="I60" s="1" t="str">
        <f>IF(AND(G60&lt;&gt;"",H60&gt;0),H60*VLOOKUP(G60,Llistes!$D$3:$E$7,2,FALSE),"")</f>
        <v/>
      </c>
      <c r="J60" s="1" t="str">
        <f>IF(AND(G60&lt;&gt;"",H60&gt;0),H60*Llistes!$F$5,"")</f>
        <v/>
      </c>
      <c r="K60" s="4" t="str">
        <f t="shared" si="0"/>
        <v/>
      </c>
    </row>
    <row r="61" spans="4:11" x14ac:dyDescent="0.2">
      <c r="D61" s="85"/>
      <c r="E61" s="86"/>
      <c r="F61" s="87"/>
      <c r="G61" s="88"/>
      <c r="H61" s="87"/>
      <c r="I61" s="1" t="str">
        <f>IF(AND(G61&lt;&gt;"",H61&gt;0),H61*VLOOKUP(G61,Llistes!$D$3:$E$7,2,FALSE),"")</f>
        <v/>
      </c>
      <c r="J61" s="1" t="str">
        <f>IF(AND(G61&lt;&gt;"",H61&gt;0),H61*Llistes!$F$5,"")</f>
        <v/>
      </c>
      <c r="K61" s="4" t="str">
        <f t="shared" si="0"/>
        <v/>
      </c>
    </row>
    <row r="62" spans="4:11" x14ac:dyDescent="0.2">
      <c r="D62" s="85"/>
      <c r="E62" s="86"/>
      <c r="F62" s="87"/>
      <c r="G62" s="88"/>
      <c r="H62" s="87"/>
      <c r="I62" s="1" t="str">
        <f>IF(AND(G62&lt;&gt;"",H62&gt;0),H62*VLOOKUP(G62,Llistes!$D$3:$E$7,2,FALSE),"")</f>
        <v/>
      </c>
      <c r="J62" s="1" t="str">
        <f>IF(AND(G62&lt;&gt;"",H62&gt;0),H62*Llistes!$F$5,"")</f>
        <v/>
      </c>
      <c r="K62" s="4" t="str">
        <f t="shared" si="0"/>
        <v/>
      </c>
    </row>
    <row r="63" spans="4:11" x14ac:dyDescent="0.2">
      <c r="D63" s="85"/>
      <c r="E63" s="86"/>
      <c r="F63" s="87"/>
      <c r="G63" s="88"/>
      <c r="H63" s="87"/>
      <c r="I63" s="1" t="str">
        <f>IF(AND(G63&lt;&gt;"",H63&gt;0),H63*VLOOKUP(G63,Llistes!$D$3:$E$7,2,FALSE),"")</f>
        <v/>
      </c>
      <c r="J63" s="1" t="str">
        <f>IF(AND(G63&lt;&gt;"",H63&gt;0),H63*Llistes!$F$5,"")</f>
        <v/>
      </c>
      <c r="K63" s="4" t="str">
        <f t="shared" si="0"/>
        <v/>
      </c>
    </row>
    <row r="64" spans="4:11" x14ac:dyDescent="0.2">
      <c r="D64" s="85"/>
      <c r="E64" s="86"/>
      <c r="F64" s="87"/>
      <c r="G64" s="88"/>
      <c r="H64" s="87"/>
      <c r="I64" s="1" t="str">
        <f>IF(AND(G64&lt;&gt;"",H64&gt;0),H64*VLOOKUP(G64,Llistes!$D$3:$E$7,2,FALSE),"")</f>
        <v/>
      </c>
      <c r="J64" s="1" t="str">
        <f>IF(AND(G64&lt;&gt;"",H64&gt;0),H64*Llistes!$F$5,"")</f>
        <v/>
      </c>
      <c r="K64" s="4" t="str">
        <f t="shared" si="0"/>
        <v/>
      </c>
    </row>
    <row r="65" spans="4:11" x14ac:dyDescent="0.2">
      <c r="D65" s="85"/>
      <c r="E65" s="86"/>
      <c r="F65" s="87"/>
      <c r="G65" s="88"/>
      <c r="H65" s="87"/>
      <c r="I65" s="1" t="str">
        <f>IF(AND(G65&lt;&gt;"",H65&gt;0),H65*VLOOKUP(G65,Llistes!$D$3:$E$7,2,FALSE),"")</f>
        <v/>
      </c>
      <c r="J65" s="1" t="str">
        <f>IF(AND(G65&lt;&gt;"",H65&gt;0),H65*Llistes!$F$5,"")</f>
        <v/>
      </c>
      <c r="K65" s="4" t="str">
        <f t="shared" si="0"/>
        <v/>
      </c>
    </row>
    <row r="66" spans="4:11" x14ac:dyDescent="0.2">
      <c r="D66" s="85"/>
      <c r="E66" s="86"/>
      <c r="F66" s="87"/>
      <c r="G66" s="88"/>
      <c r="H66" s="87"/>
      <c r="I66" s="1" t="str">
        <f>IF(AND(G66&lt;&gt;"",H66&gt;0),H66*VLOOKUP(G66,Llistes!$D$3:$E$7,2,FALSE),"")</f>
        <v/>
      </c>
      <c r="J66" s="1" t="str">
        <f>IF(AND(G66&lt;&gt;"",H66&gt;0),H66*Llistes!$F$5,"")</f>
        <v/>
      </c>
      <c r="K66" s="4" t="str">
        <f t="shared" si="0"/>
        <v/>
      </c>
    </row>
    <row r="67" spans="4:11" x14ac:dyDescent="0.2">
      <c r="D67" s="85"/>
      <c r="E67" s="86"/>
      <c r="F67" s="87"/>
      <c r="G67" s="88"/>
      <c r="H67" s="87"/>
      <c r="I67" s="1" t="str">
        <f>IF(AND(G67&lt;&gt;"",H67&gt;0),H67*VLOOKUP(G67,Llistes!$D$3:$E$7,2,FALSE),"")</f>
        <v/>
      </c>
      <c r="J67" s="1" t="str">
        <f>IF(AND(G67&lt;&gt;"",H67&gt;0),H67*Llistes!$F$5,"")</f>
        <v/>
      </c>
      <c r="K67" s="4" t="str">
        <f t="shared" si="0"/>
        <v/>
      </c>
    </row>
    <row r="68" spans="4:11" x14ac:dyDescent="0.2">
      <c r="D68" s="85"/>
      <c r="E68" s="86"/>
      <c r="F68" s="87"/>
      <c r="G68" s="88"/>
      <c r="H68" s="87"/>
      <c r="I68" s="1" t="str">
        <f>IF(AND(G68&lt;&gt;"",H68&gt;0),H68*VLOOKUP(G68,Llistes!$D$3:$E$7,2,FALSE),"")</f>
        <v/>
      </c>
      <c r="J68" s="1" t="str">
        <f>IF(AND(G68&lt;&gt;"",H68&gt;0),H68*Llistes!$F$5,"")</f>
        <v/>
      </c>
      <c r="K68" s="4" t="str">
        <f t="shared" si="0"/>
        <v/>
      </c>
    </row>
    <row r="69" spans="4:11" x14ac:dyDescent="0.2">
      <c r="D69" s="85"/>
      <c r="E69" s="86"/>
      <c r="F69" s="87"/>
      <c r="G69" s="88"/>
      <c r="H69" s="87"/>
      <c r="I69" s="1" t="str">
        <f>IF(AND(G69&lt;&gt;"",H69&gt;0),H69*VLOOKUP(G69,Llistes!$D$3:$E$7,2,FALSE),"")</f>
        <v/>
      </c>
      <c r="J69" s="1" t="str">
        <f>IF(AND(G69&lt;&gt;"",H69&gt;0),H69*Llistes!$F$5,"")</f>
        <v/>
      </c>
      <c r="K69" s="4" t="str">
        <f t="shared" si="0"/>
        <v/>
      </c>
    </row>
    <row r="70" spans="4:11" x14ac:dyDescent="0.2">
      <c r="D70" s="85"/>
      <c r="E70" s="86"/>
      <c r="F70" s="87"/>
      <c r="G70" s="88"/>
      <c r="H70" s="87"/>
      <c r="I70" s="1" t="str">
        <f>IF(AND(G70&lt;&gt;"",H70&gt;0),H70*VLOOKUP(G70,Llistes!$D$3:$E$7,2,FALSE),"")</f>
        <v/>
      </c>
      <c r="J70" s="1" t="str">
        <f>IF(AND(G70&lt;&gt;"",H70&gt;0),H70*Llistes!$F$5,"")</f>
        <v/>
      </c>
      <c r="K70" s="4" t="str">
        <f t="shared" si="0"/>
        <v/>
      </c>
    </row>
    <row r="71" spans="4:11" x14ac:dyDescent="0.2">
      <c r="D71" s="85"/>
      <c r="E71" s="86"/>
      <c r="F71" s="87"/>
      <c r="G71" s="88"/>
      <c r="H71" s="87"/>
      <c r="I71" s="1" t="str">
        <f>IF(AND(G71&lt;&gt;"",H71&gt;0),H71*VLOOKUP(G71,Llistes!$D$3:$E$7,2,FALSE),"")</f>
        <v/>
      </c>
      <c r="J71" s="1" t="str">
        <f>IF(AND(G71&lt;&gt;"",H71&gt;0),H71*Llistes!$F$5,"")</f>
        <v/>
      </c>
      <c r="K71" s="4" t="str">
        <f t="shared" si="0"/>
        <v/>
      </c>
    </row>
    <row r="72" spans="4:11" x14ac:dyDescent="0.2">
      <c r="D72" s="85"/>
      <c r="E72" s="86"/>
      <c r="F72" s="87"/>
      <c r="G72" s="88"/>
      <c r="H72" s="87"/>
      <c r="I72" s="1" t="str">
        <f>IF(AND(G72&lt;&gt;"",H72&gt;0),H72*VLOOKUP(G72,Llistes!$D$3:$E$7,2,FALSE),"")</f>
        <v/>
      </c>
      <c r="J72" s="1" t="str">
        <f>IF(AND(G72&lt;&gt;"",H72&gt;0),H72*Llistes!$F$5,"")</f>
        <v/>
      </c>
      <c r="K72" s="4" t="str">
        <f t="shared" si="0"/>
        <v/>
      </c>
    </row>
    <row r="73" spans="4:11" x14ac:dyDescent="0.2">
      <c r="D73" s="85"/>
      <c r="E73" s="86"/>
      <c r="F73" s="87"/>
      <c r="G73" s="88"/>
      <c r="H73" s="87"/>
      <c r="I73" s="1" t="str">
        <f>IF(AND(G73&lt;&gt;"",H73&gt;0),H73*VLOOKUP(G73,Llistes!$D$3:$E$7,2,FALSE),"")</f>
        <v/>
      </c>
      <c r="J73" s="1" t="str">
        <f>IF(AND(G73&lt;&gt;"",H73&gt;0),H73*Llistes!$F$5,"")</f>
        <v/>
      </c>
      <c r="K73" s="4" t="str">
        <f t="shared" si="0"/>
        <v/>
      </c>
    </row>
    <row r="74" spans="4:11" x14ac:dyDescent="0.2">
      <c r="D74" s="85"/>
      <c r="E74" s="86"/>
      <c r="F74" s="87"/>
      <c r="G74" s="88"/>
      <c r="H74" s="87"/>
      <c r="I74" s="1" t="str">
        <f>IF(AND(G74&lt;&gt;"",H74&gt;0),H74*VLOOKUP(G74,Llistes!$D$3:$E$7,2,FALSE),"")</f>
        <v/>
      </c>
      <c r="J74" s="1" t="str">
        <f>IF(AND(G74&lt;&gt;"",H74&gt;0),H74*Llistes!$F$5,"")</f>
        <v/>
      </c>
      <c r="K74" s="4" t="str">
        <f t="shared" si="0"/>
        <v/>
      </c>
    </row>
    <row r="75" spans="4:11" x14ac:dyDescent="0.2">
      <c r="D75" s="85"/>
      <c r="E75" s="86"/>
      <c r="F75" s="87"/>
      <c r="G75" s="88"/>
      <c r="H75" s="87"/>
      <c r="I75" s="1" t="str">
        <f>IF(AND(G75&lt;&gt;"",H75&gt;0),H75*VLOOKUP(G75,Llistes!$D$3:$E$7,2,FALSE),"")</f>
        <v/>
      </c>
      <c r="J75" s="1" t="str">
        <f>IF(AND(G75&lt;&gt;"",H75&gt;0),H75*Llistes!$F$5,"")</f>
        <v/>
      </c>
      <c r="K75" s="4" t="str">
        <f t="shared" si="0"/>
        <v/>
      </c>
    </row>
    <row r="76" spans="4:11" x14ac:dyDescent="0.2">
      <c r="D76" s="85"/>
      <c r="E76" s="86"/>
      <c r="F76" s="87"/>
      <c r="G76" s="88"/>
      <c r="H76" s="87"/>
      <c r="I76" s="1" t="str">
        <f>IF(AND(G76&lt;&gt;"",H76&gt;0),H76*VLOOKUP(G76,Llistes!$D$3:$E$7,2,FALSE),"")</f>
        <v/>
      </c>
      <c r="J76" s="1" t="str">
        <f>IF(AND(G76&lt;&gt;"",H76&gt;0),H76*Llistes!$F$5,"")</f>
        <v/>
      </c>
      <c r="K76" s="4" t="str">
        <f t="shared" si="0"/>
        <v/>
      </c>
    </row>
    <row r="77" spans="4:11" x14ac:dyDescent="0.2">
      <c r="D77" s="85"/>
      <c r="E77" s="86"/>
      <c r="F77" s="87"/>
      <c r="G77" s="88"/>
      <c r="H77" s="87"/>
      <c r="I77" s="1" t="str">
        <f>IF(AND(G77&lt;&gt;"",H77&gt;0),H77*VLOOKUP(G77,Llistes!$D$3:$E$7,2,FALSE),"")</f>
        <v/>
      </c>
      <c r="J77" s="1" t="str">
        <f>IF(AND(G77&lt;&gt;"",H77&gt;0),H77*Llistes!$F$5,"")</f>
        <v/>
      </c>
      <c r="K77" s="4" t="str">
        <f t="shared" ref="K77:K100" si="1">IF(AND(G77&lt;&gt;"",H77&gt;0),I77-J77,"")</f>
        <v/>
      </c>
    </row>
    <row r="78" spans="4:11" x14ac:dyDescent="0.2">
      <c r="D78" s="85"/>
      <c r="E78" s="86"/>
      <c r="F78" s="87"/>
      <c r="G78" s="88"/>
      <c r="H78" s="87"/>
      <c r="I78" s="1" t="str">
        <f>IF(AND(G78&lt;&gt;"",H78&gt;0),H78*VLOOKUP(G78,Llistes!$D$3:$E$7,2,FALSE),"")</f>
        <v/>
      </c>
      <c r="J78" s="1" t="str">
        <f>IF(AND(G78&lt;&gt;"",H78&gt;0),H78*Llistes!$F$5,"")</f>
        <v/>
      </c>
      <c r="K78" s="4" t="str">
        <f t="shared" si="1"/>
        <v/>
      </c>
    </row>
    <row r="79" spans="4:11" x14ac:dyDescent="0.2">
      <c r="D79" s="85"/>
      <c r="E79" s="86"/>
      <c r="F79" s="87"/>
      <c r="G79" s="88"/>
      <c r="H79" s="87"/>
      <c r="I79" s="1" t="str">
        <f>IF(AND(G79&lt;&gt;"",H79&gt;0),H79*VLOOKUP(G79,Llistes!$D$3:$E$7,2,FALSE),"")</f>
        <v/>
      </c>
      <c r="J79" s="1" t="str">
        <f>IF(AND(G79&lt;&gt;"",H79&gt;0),H79*Llistes!$F$5,"")</f>
        <v/>
      </c>
      <c r="K79" s="4" t="str">
        <f t="shared" si="1"/>
        <v/>
      </c>
    </row>
    <row r="80" spans="4:11" x14ac:dyDescent="0.2">
      <c r="D80" s="85"/>
      <c r="E80" s="86"/>
      <c r="F80" s="87"/>
      <c r="G80" s="88"/>
      <c r="H80" s="87"/>
      <c r="I80" s="1" t="str">
        <f>IF(AND(G80&lt;&gt;"",H80&gt;0),H80*VLOOKUP(G80,Llistes!$D$3:$E$7,2,FALSE),"")</f>
        <v/>
      </c>
      <c r="J80" s="1" t="str">
        <f>IF(AND(G80&lt;&gt;"",H80&gt;0),H80*Llistes!$F$5,"")</f>
        <v/>
      </c>
      <c r="K80" s="4" t="str">
        <f t="shared" si="1"/>
        <v/>
      </c>
    </row>
    <row r="81" spans="4:11" x14ac:dyDescent="0.2">
      <c r="D81" s="85"/>
      <c r="E81" s="86"/>
      <c r="F81" s="87"/>
      <c r="G81" s="88"/>
      <c r="H81" s="87"/>
      <c r="I81" s="1" t="str">
        <f>IF(AND(G81&lt;&gt;"",H81&gt;0),H81*VLOOKUP(G81,Llistes!$D$3:$E$7,2,FALSE),"")</f>
        <v/>
      </c>
      <c r="J81" s="1" t="str">
        <f>IF(AND(G81&lt;&gt;"",H81&gt;0),H81*Llistes!$F$5,"")</f>
        <v/>
      </c>
      <c r="K81" s="4" t="str">
        <f t="shared" si="1"/>
        <v/>
      </c>
    </row>
    <row r="82" spans="4:11" x14ac:dyDescent="0.2">
      <c r="D82" s="85"/>
      <c r="E82" s="86"/>
      <c r="F82" s="87"/>
      <c r="G82" s="88"/>
      <c r="H82" s="87"/>
      <c r="I82" s="1" t="str">
        <f>IF(AND(G82&lt;&gt;"",H82&gt;0),H82*VLOOKUP(G82,Llistes!$D$3:$E$7,2,FALSE),"")</f>
        <v/>
      </c>
      <c r="J82" s="1" t="str">
        <f>IF(AND(G82&lt;&gt;"",H82&gt;0),H82*Llistes!$F$5,"")</f>
        <v/>
      </c>
      <c r="K82" s="4" t="str">
        <f t="shared" si="1"/>
        <v/>
      </c>
    </row>
    <row r="83" spans="4:11" x14ac:dyDescent="0.2">
      <c r="D83" s="85"/>
      <c r="E83" s="86"/>
      <c r="F83" s="87"/>
      <c r="G83" s="88"/>
      <c r="H83" s="87"/>
      <c r="I83" s="1" t="str">
        <f>IF(AND(G83&lt;&gt;"",H83&gt;0),H83*VLOOKUP(G83,Llistes!$D$3:$E$7,2,FALSE),"")</f>
        <v/>
      </c>
      <c r="J83" s="1" t="str">
        <f>IF(AND(G83&lt;&gt;"",H83&gt;0),H83*Llistes!$F$5,"")</f>
        <v/>
      </c>
      <c r="K83" s="4" t="str">
        <f t="shared" si="1"/>
        <v/>
      </c>
    </row>
    <row r="84" spans="4:11" x14ac:dyDescent="0.2">
      <c r="D84" s="85"/>
      <c r="E84" s="86"/>
      <c r="F84" s="87"/>
      <c r="G84" s="88"/>
      <c r="H84" s="87"/>
      <c r="I84" s="1" t="str">
        <f>IF(AND(G84&lt;&gt;"",H84&gt;0),H84*VLOOKUP(G84,Llistes!$D$3:$E$7,2,FALSE),"")</f>
        <v/>
      </c>
      <c r="J84" s="1" t="str">
        <f>IF(AND(G84&lt;&gt;"",H84&gt;0),H84*Llistes!$F$5,"")</f>
        <v/>
      </c>
      <c r="K84" s="4" t="str">
        <f t="shared" si="1"/>
        <v/>
      </c>
    </row>
    <row r="85" spans="4:11" x14ac:dyDescent="0.2">
      <c r="D85" s="85"/>
      <c r="E85" s="86"/>
      <c r="F85" s="87"/>
      <c r="G85" s="88"/>
      <c r="H85" s="87"/>
      <c r="I85" s="1" t="str">
        <f>IF(AND(G85&lt;&gt;"",H85&gt;0),H85*VLOOKUP(G85,Llistes!$D$3:$E$7,2,FALSE),"")</f>
        <v/>
      </c>
      <c r="J85" s="1" t="str">
        <f>IF(AND(G85&lt;&gt;"",H85&gt;0),H85*Llistes!$F$5,"")</f>
        <v/>
      </c>
      <c r="K85" s="4" t="str">
        <f t="shared" si="1"/>
        <v/>
      </c>
    </row>
    <row r="86" spans="4:11" x14ac:dyDescent="0.2">
      <c r="D86" s="85"/>
      <c r="E86" s="86"/>
      <c r="F86" s="87"/>
      <c r="G86" s="88"/>
      <c r="H86" s="87"/>
      <c r="I86" s="1" t="str">
        <f>IF(AND(G86&lt;&gt;"",H86&gt;0),H86*VLOOKUP(G86,Llistes!$D$3:$E$7,2,FALSE),"")</f>
        <v/>
      </c>
      <c r="J86" s="1" t="str">
        <f>IF(AND(G86&lt;&gt;"",H86&gt;0),H86*Llistes!$F$5,"")</f>
        <v/>
      </c>
      <c r="K86" s="4" t="str">
        <f t="shared" si="1"/>
        <v/>
      </c>
    </row>
    <row r="87" spans="4:11" x14ac:dyDescent="0.2">
      <c r="D87" s="85"/>
      <c r="E87" s="86"/>
      <c r="F87" s="87"/>
      <c r="G87" s="88"/>
      <c r="H87" s="87"/>
      <c r="I87" s="1" t="str">
        <f>IF(AND(G87&lt;&gt;"",H87&gt;0),H87*VLOOKUP(G87,Llistes!$D$3:$E$7,2,FALSE),"")</f>
        <v/>
      </c>
      <c r="J87" s="1" t="str">
        <f>IF(AND(G87&lt;&gt;"",H87&gt;0),H87*Llistes!$F$5,"")</f>
        <v/>
      </c>
      <c r="K87" s="4" t="str">
        <f t="shared" si="1"/>
        <v/>
      </c>
    </row>
    <row r="88" spans="4:11" x14ac:dyDescent="0.2">
      <c r="D88" s="85"/>
      <c r="E88" s="86"/>
      <c r="F88" s="87"/>
      <c r="G88" s="88"/>
      <c r="H88" s="87"/>
      <c r="I88" s="1" t="str">
        <f>IF(AND(G88&lt;&gt;"",H88&gt;0),H88*VLOOKUP(G88,Llistes!$D$3:$E$7,2,FALSE),"")</f>
        <v/>
      </c>
      <c r="J88" s="1" t="str">
        <f>IF(AND(G88&lt;&gt;"",H88&gt;0),H88*Llistes!$F$5,"")</f>
        <v/>
      </c>
      <c r="K88" s="4" t="str">
        <f t="shared" si="1"/>
        <v/>
      </c>
    </row>
    <row r="89" spans="4:11" x14ac:dyDescent="0.2">
      <c r="D89" s="85"/>
      <c r="E89" s="86"/>
      <c r="F89" s="87"/>
      <c r="G89" s="88"/>
      <c r="H89" s="87"/>
      <c r="I89" s="1" t="str">
        <f>IF(AND(G89&lt;&gt;"",H89&gt;0),H89*VLOOKUP(G89,Llistes!$D$3:$E$7,2,FALSE),"")</f>
        <v/>
      </c>
      <c r="J89" s="1" t="str">
        <f>IF(AND(G89&lt;&gt;"",H89&gt;0),H89*Llistes!$F$5,"")</f>
        <v/>
      </c>
      <c r="K89" s="4" t="str">
        <f t="shared" si="1"/>
        <v/>
      </c>
    </row>
    <row r="90" spans="4:11" x14ac:dyDescent="0.2">
      <c r="D90" s="85"/>
      <c r="E90" s="86"/>
      <c r="F90" s="87"/>
      <c r="G90" s="88"/>
      <c r="H90" s="87"/>
      <c r="I90" s="1" t="str">
        <f>IF(AND(G90&lt;&gt;"",H90&gt;0),H90*VLOOKUP(G90,Llistes!$D$3:$E$7,2,FALSE),"")</f>
        <v/>
      </c>
      <c r="J90" s="1" t="str">
        <f>IF(AND(G90&lt;&gt;"",H90&gt;0),H90*Llistes!$F$5,"")</f>
        <v/>
      </c>
      <c r="K90" s="4" t="str">
        <f t="shared" si="1"/>
        <v/>
      </c>
    </row>
    <row r="91" spans="4:11" x14ac:dyDescent="0.2">
      <c r="D91" s="85"/>
      <c r="E91" s="86"/>
      <c r="F91" s="87"/>
      <c r="G91" s="88"/>
      <c r="H91" s="87"/>
      <c r="I91" s="1" t="str">
        <f>IF(AND(G91&lt;&gt;"",H91&gt;0),H91*VLOOKUP(G91,Llistes!$D$3:$E$7,2,FALSE),"")</f>
        <v/>
      </c>
      <c r="J91" s="1" t="str">
        <f>IF(AND(G91&lt;&gt;"",H91&gt;0),H91*Llistes!$F$5,"")</f>
        <v/>
      </c>
      <c r="K91" s="4" t="str">
        <f t="shared" si="1"/>
        <v/>
      </c>
    </row>
    <row r="92" spans="4:11" x14ac:dyDescent="0.2">
      <c r="D92" s="85"/>
      <c r="E92" s="86"/>
      <c r="F92" s="87"/>
      <c r="G92" s="88"/>
      <c r="H92" s="87"/>
      <c r="I92" s="1" t="str">
        <f>IF(AND(G92&lt;&gt;"",H92&gt;0),H92*VLOOKUP(G92,Llistes!$D$3:$E$7,2,FALSE),"")</f>
        <v/>
      </c>
      <c r="J92" s="1" t="str">
        <f>IF(AND(G92&lt;&gt;"",H92&gt;0),H92*Llistes!$F$5,"")</f>
        <v/>
      </c>
      <c r="K92" s="4" t="str">
        <f t="shared" si="1"/>
        <v/>
      </c>
    </row>
    <row r="93" spans="4:11" x14ac:dyDescent="0.2">
      <c r="D93" s="85"/>
      <c r="E93" s="86"/>
      <c r="F93" s="87"/>
      <c r="G93" s="88"/>
      <c r="H93" s="87"/>
      <c r="I93" s="1" t="str">
        <f>IF(AND(G93&lt;&gt;"",H93&gt;0),H93*VLOOKUP(G93,Llistes!$D$3:$E$7,2,FALSE),"")</f>
        <v/>
      </c>
      <c r="J93" s="1" t="str">
        <f>IF(AND(G93&lt;&gt;"",H93&gt;0),H93*Llistes!$F$5,"")</f>
        <v/>
      </c>
      <c r="K93" s="4" t="str">
        <f t="shared" si="1"/>
        <v/>
      </c>
    </row>
    <row r="94" spans="4:11" x14ac:dyDescent="0.2">
      <c r="D94" s="85"/>
      <c r="E94" s="86"/>
      <c r="F94" s="87"/>
      <c r="G94" s="88"/>
      <c r="H94" s="87"/>
      <c r="I94" s="1" t="str">
        <f>IF(AND(G94&lt;&gt;"",H94&gt;0),H94*VLOOKUP(G94,Llistes!$D$3:$E$7,2,FALSE),"")</f>
        <v/>
      </c>
      <c r="J94" s="1" t="str">
        <f>IF(AND(G94&lt;&gt;"",H94&gt;0),H94*Llistes!$F$5,"")</f>
        <v/>
      </c>
      <c r="K94" s="4" t="str">
        <f t="shared" si="1"/>
        <v/>
      </c>
    </row>
    <row r="95" spans="4:11" x14ac:dyDescent="0.2">
      <c r="D95" s="85"/>
      <c r="E95" s="86"/>
      <c r="F95" s="87"/>
      <c r="G95" s="88"/>
      <c r="H95" s="87"/>
      <c r="I95" s="1" t="str">
        <f>IF(AND(G95&lt;&gt;"",H95&gt;0),H95*VLOOKUP(G95,Llistes!$D$3:$E$7,2,FALSE),"")</f>
        <v/>
      </c>
      <c r="J95" s="1" t="str">
        <f>IF(AND(G95&lt;&gt;"",H95&gt;0),H95*Llistes!$F$5,"")</f>
        <v/>
      </c>
      <c r="K95" s="4" t="str">
        <f t="shared" si="1"/>
        <v/>
      </c>
    </row>
    <row r="96" spans="4:11" x14ac:dyDescent="0.2">
      <c r="D96" s="85"/>
      <c r="E96" s="86"/>
      <c r="F96" s="87"/>
      <c r="G96" s="88"/>
      <c r="H96" s="87"/>
      <c r="I96" s="1" t="str">
        <f>IF(AND(G96&lt;&gt;"",H96&gt;0),H96*VLOOKUP(G96,Llistes!$D$3:$E$7,2,FALSE),"")</f>
        <v/>
      </c>
      <c r="J96" s="1" t="str">
        <f>IF(AND(G96&lt;&gt;"",H96&gt;0),H96*Llistes!$F$5,"")</f>
        <v/>
      </c>
      <c r="K96" s="4" t="str">
        <f t="shared" si="1"/>
        <v/>
      </c>
    </row>
    <row r="97" spans="4:11" x14ac:dyDescent="0.2">
      <c r="D97" s="85"/>
      <c r="E97" s="86"/>
      <c r="F97" s="87"/>
      <c r="G97" s="88"/>
      <c r="H97" s="87"/>
      <c r="I97" s="1" t="str">
        <f>IF(AND(G97&lt;&gt;"",H97&gt;0),H97*VLOOKUP(G97,Llistes!$D$3:$E$7,2,FALSE),"")</f>
        <v/>
      </c>
      <c r="J97" s="1" t="str">
        <f>IF(AND(G97&lt;&gt;"",H97&gt;0),H97*Llistes!$F$5,"")</f>
        <v/>
      </c>
      <c r="K97" s="4" t="str">
        <f t="shared" si="1"/>
        <v/>
      </c>
    </row>
    <row r="98" spans="4:11" x14ac:dyDescent="0.2">
      <c r="D98" s="85"/>
      <c r="E98" s="86"/>
      <c r="F98" s="87"/>
      <c r="G98" s="88"/>
      <c r="H98" s="87"/>
      <c r="I98" s="1" t="str">
        <f>IF(AND(G98&lt;&gt;"",H98&gt;0),H98*VLOOKUP(G98,Llistes!$D$3:$E$7,2,FALSE),"")</f>
        <v/>
      </c>
      <c r="J98" s="1" t="str">
        <f>IF(AND(G98&lt;&gt;"",H98&gt;0),H98*Llistes!$F$5,"")</f>
        <v/>
      </c>
      <c r="K98" s="4" t="str">
        <f t="shared" si="1"/>
        <v/>
      </c>
    </row>
    <row r="99" spans="4:11" x14ac:dyDescent="0.2">
      <c r="D99" s="85"/>
      <c r="E99" s="86"/>
      <c r="F99" s="87"/>
      <c r="G99" s="88"/>
      <c r="H99" s="87"/>
      <c r="I99" s="1" t="str">
        <f>IF(AND(G99&lt;&gt;"",H99&gt;0),H99*VLOOKUP(G99,Llistes!$D$3:$E$7,2,FALSE),"")</f>
        <v/>
      </c>
      <c r="J99" s="1" t="str">
        <f>IF(AND(G99&lt;&gt;"",H99&gt;0),H99*Llistes!$F$5,"")</f>
        <v/>
      </c>
      <c r="K99" s="4" t="str">
        <f t="shared" si="1"/>
        <v/>
      </c>
    </row>
    <row r="100" spans="4:11" ht="13.5" thickBot="1" x14ac:dyDescent="0.25">
      <c r="D100" s="89"/>
      <c r="E100" s="90"/>
      <c r="F100" s="91"/>
      <c r="G100" s="92"/>
      <c r="H100" s="91"/>
      <c r="I100" s="5" t="str">
        <f>IF(AND(G100&lt;&gt;"",H100&gt;0),H100*VLOOKUP(G100,Llistes!$D$3:$E$7,2,FALSE),"")</f>
        <v/>
      </c>
      <c r="J100" s="5" t="str">
        <f>IF(AND(G100&lt;&gt;"",H100&gt;0),H100*Llistes!$F$5,"")</f>
        <v/>
      </c>
      <c r="K100" s="6" t="str">
        <f t="shared" si="1"/>
        <v/>
      </c>
    </row>
    <row r="101" spans="4:11" x14ac:dyDescent="0.2">
      <c r="D101" s="72"/>
    </row>
  </sheetData>
  <sheetProtection algorithmName="SHA-512" hashValue="f85RLn9UhjS8mxwHQv9yU1XbJRRwDOi7Bdd1TL01UGVp/5OjW5TNZ9A5Pn+E+i+OOqtK1l6bMKhrx9ZdgFiDbQ==" saltValue="xoJw1B5ml01DSth+rOYkUw==" spinCount="100000" sheet="1" objects="1" scenarios="1"/>
  <protectedRanges>
    <protectedRange sqref="D12:H100" name="Interval1"/>
  </protectedRanges>
  <mergeCells count="12">
    <mergeCell ref="H2:K2"/>
    <mergeCell ref="D2:F2"/>
    <mergeCell ref="G5:K5"/>
    <mergeCell ref="D4:K4"/>
    <mergeCell ref="K6:K7"/>
    <mergeCell ref="E5:F5"/>
    <mergeCell ref="D6:D7"/>
    <mergeCell ref="D9:G9"/>
    <mergeCell ref="G6:G7"/>
    <mergeCell ref="H6:H7"/>
    <mergeCell ref="I6:I7"/>
    <mergeCell ref="J6:J7"/>
  </mergeCells>
  <conditionalFormatting sqref="H15">
    <cfRule type="expression" dxfId="34" priority="14">
      <formula>siinm($G$15&lt;&gt;"",Verdader,FALSE)</formula>
    </cfRule>
  </conditionalFormatting>
  <conditionalFormatting sqref="G12:G100">
    <cfRule type="expression" dxfId="33" priority="7">
      <formula>IF(AND(H12&lt;&gt;"",G12=""),TRUE,FALSE)</formula>
    </cfRule>
  </conditionalFormatting>
  <conditionalFormatting sqref="D12:D100">
    <cfRule type="expression" dxfId="32" priority="12">
      <formula>IF(AND(G12&lt;&gt;"",D12=""),TRUE,FALSE)</formula>
    </cfRule>
  </conditionalFormatting>
  <conditionalFormatting sqref="E12:E100">
    <cfRule type="expression" dxfId="31" priority="11">
      <formula>IF(AND(G12&lt;&gt;"",E12=""),TRUE,FALSE)</formula>
    </cfRule>
  </conditionalFormatting>
  <conditionalFormatting sqref="H12:H100">
    <cfRule type="expression" dxfId="30" priority="9">
      <formula>IF(AND(G12&lt;&gt;"",H12=""),TRUE,FALSE)</formula>
    </cfRule>
  </conditionalFormatting>
  <conditionalFormatting sqref="F12:F100">
    <cfRule type="expression" dxfId="29" priority="1">
      <formula>IF(F12&gt;2011,TRUE,FALSE)</formula>
    </cfRule>
    <cfRule type="expression" dxfId="28" priority="13">
      <formula>IF(AND(G12&lt;&gt;"",F12=""),TRUE,FALSE)</formula>
    </cfRule>
  </conditionalFormatting>
  <conditionalFormatting sqref="H20">
    <cfRule type="expression" dxfId="27" priority="6">
      <formula>siinm($G$15&lt;&gt;"",Verdader,FALSE)</formula>
    </cfRule>
  </conditionalFormatting>
  <conditionalFormatting sqref="G20:G21">
    <cfRule type="expression" dxfId="26" priority="4">
      <formula>IF(AND(H20&lt;&gt;"",G20=""),TRUE,FALSE)</formula>
    </cfRule>
  </conditionalFormatting>
  <conditionalFormatting sqref="H20:H21">
    <cfRule type="expression" dxfId="25" priority="5">
      <formula>IF(AND(G20&lt;&gt;"",H20=""),TRUE,FALSE)</formula>
    </cfRule>
  </conditionalFormatting>
  <conditionalFormatting sqref="G16:G19">
    <cfRule type="expression" dxfId="24" priority="3">
      <formula>IF(AND(H16&lt;&gt;"",G16=""),TRUE,FALSE)</formula>
    </cfRule>
  </conditionalFormatting>
  <conditionalFormatting sqref="H16:H19">
    <cfRule type="expression" dxfId="23" priority="2">
      <formula>IF(AND(G16&lt;&gt;"",H16=""),TRUE,FALSE)</formula>
    </cfRule>
  </conditionalFormatting>
  <hyperlinks>
    <hyperlink ref="B4" location="Unitat!A1" display="ç"/>
    <hyperlink ref="M4" location="' PC Aules i PAS'!A1" display="è"/>
  </hyperlink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>
          <x14:formula1>
            <xm:f>Llistes!$B$4:$B$12</xm:f>
          </x14:formula1>
          <x14:formula2>
            <xm:f>0</xm:f>
          </x14:formula2>
          <xm:sqref>D12:D100</xm:sqref>
        </x14:dataValidation>
        <x14:dataValidation type="list" allowBlank="1" showInputMessage="1" showErrorMessage="1">
          <x14:formula1>
            <xm:f>Llistes!$D$3:$D$7</xm:f>
          </x14:formula1>
          <xm:sqref>G12:G100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00"/>
  <sheetViews>
    <sheetView showGridLines="0" zoomScale="120" zoomScaleNormal="120" workbookViewId="0">
      <pane xSplit="3" ySplit="11" topLeftCell="D12" activePane="bottomRight" state="frozen"/>
      <selection pane="topRight" activeCell="B1" sqref="B1"/>
      <selection pane="bottomLeft" activeCell="A8" sqref="A8"/>
      <selection pane="bottomRight" activeCell="D5" sqref="D5:P5"/>
    </sheetView>
  </sheetViews>
  <sheetFormatPr defaultRowHeight="12.75" x14ac:dyDescent="0.2"/>
  <cols>
    <col min="1" max="1" width="1.28515625" style="69" customWidth="1"/>
    <col min="2" max="2" width="6.85546875" style="69" customWidth="1"/>
    <col min="3" max="3" width="1" style="69" customWidth="1"/>
    <col min="4" max="4" width="10" style="71" customWidth="1"/>
    <col min="5" max="5" width="22" style="72" customWidth="1"/>
    <col min="6" max="6" width="13.140625" style="73" customWidth="1"/>
    <col min="7" max="7" width="33.5703125" style="71" customWidth="1"/>
    <col min="8" max="8" width="10.42578125" style="71" customWidth="1"/>
    <col min="9" max="9" width="10.7109375" style="71" customWidth="1"/>
    <col min="10" max="10" width="9.7109375" style="71" customWidth="1"/>
    <col min="11" max="11" width="9.5703125" style="71" customWidth="1"/>
    <col min="12" max="12" width="8.5703125" style="71" customWidth="1"/>
    <col min="13" max="13" width="10.28515625" style="71" customWidth="1"/>
    <col min="14" max="14" width="13.85546875" style="71" customWidth="1"/>
    <col min="15" max="15" width="13.28515625" style="71" customWidth="1"/>
    <col min="16" max="16" width="13.7109375" style="71" customWidth="1"/>
    <col min="17" max="17" width="1.5703125" style="69" customWidth="1"/>
    <col min="18" max="18" width="6.85546875" style="71" customWidth="1"/>
    <col min="19" max="19" width="1.5703125" style="69" customWidth="1"/>
    <col min="20" max="1016" width="11.5703125" style="69"/>
    <col min="1017" max="16384" width="9.140625" style="69"/>
  </cols>
  <sheetData>
    <row r="1" spans="2:19" ht="3.75" customHeight="1" x14ac:dyDescent="0.2">
      <c r="D1" s="69"/>
      <c r="E1" s="69"/>
      <c r="F1" s="71"/>
      <c r="G1" s="72"/>
      <c r="H1" s="73"/>
      <c r="P1" s="69"/>
      <c r="R1" s="69"/>
    </row>
    <row r="2" spans="2:19" ht="3.75" customHeight="1" x14ac:dyDescent="0.2"/>
    <row r="3" spans="2:19" ht="24" customHeight="1" x14ac:dyDescent="0.2">
      <c r="D3" s="203" t="s">
        <v>27</v>
      </c>
      <c r="E3" s="203"/>
      <c r="F3" s="203"/>
      <c r="G3" s="203"/>
      <c r="H3" s="203"/>
      <c r="I3" s="203"/>
      <c r="J3" s="202" t="s">
        <v>186</v>
      </c>
      <c r="K3" s="202"/>
      <c r="L3" s="202"/>
      <c r="M3" s="202"/>
      <c r="N3" s="202"/>
      <c r="O3" s="202"/>
      <c r="P3" s="202"/>
      <c r="Q3" s="78"/>
      <c r="R3" s="69"/>
      <c r="S3" s="78"/>
    </row>
    <row r="4" spans="2:19" ht="3.75" customHeight="1" x14ac:dyDescent="0.2">
      <c r="D4" s="69"/>
      <c r="E4" s="69"/>
      <c r="F4" s="71"/>
      <c r="G4" s="72"/>
      <c r="H4" s="73"/>
      <c r="P4" s="69"/>
      <c r="Q4" s="78"/>
      <c r="R4" s="69"/>
      <c r="S4" s="78"/>
    </row>
    <row r="5" spans="2:19" s="71" customFormat="1" ht="31.5" customHeight="1" x14ac:dyDescent="0.2">
      <c r="B5" s="147" t="s">
        <v>197</v>
      </c>
      <c r="D5" s="212" t="str">
        <f>IF(Unitat!C5="","Especifiqueu la unitat a la pestanya d'unitats",Unitat!C5)</f>
        <v>Especifiqueu la unitat a la pestanya d'unitats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69"/>
      <c r="R5" s="147" t="s">
        <v>193</v>
      </c>
      <c r="S5" s="69"/>
    </row>
    <row r="6" spans="2:19" s="71" customFormat="1" ht="15.75" customHeight="1" x14ac:dyDescent="0.2">
      <c r="B6" s="109" t="s">
        <v>0</v>
      </c>
      <c r="D6" s="162" t="s">
        <v>1</v>
      </c>
      <c r="E6" s="213" t="s">
        <v>198</v>
      </c>
      <c r="F6" s="213"/>
      <c r="G6" s="216" t="s">
        <v>199</v>
      </c>
      <c r="H6" s="216"/>
      <c r="I6" s="216"/>
      <c r="J6" s="216"/>
      <c r="K6" s="214" t="s">
        <v>241</v>
      </c>
      <c r="L6" s="215"/>
      <c r="M6" s="171"/>
      <c r="N6" s="171"/>
      <c r="O6" s="171"/>
      <c r="P6" s="171"/>
      <c r="Q6" s="69"/>
      <c r="R6" s="109" t="s">
        <v>200</v>
      </c>
      <c r="S6" s="69"/>
    </row>
    <row r="7" spans="2:19" s="73" customFormat="1" ht="18" customHeight="1" x14ac:dyDescent="0.2">
      <c r="D7" s="209" t="s">
        <v>194</v>
      </c>
      <c r="E7" s="112" t="s">
        <v>16</v>
      </c>
      <c r="F7" s="112" t="s">
        <v>29</v>
      </c>
      <c r="G7" s="200" t="s">
        <v>18</v>
      </c>
      <c r="H7" s="200" t="s">
        <v>30</v>
      </c>
      <c r="I7" s="75" t="s">
        <v>19</v>
      </c>
      <c r="J7" s="200" t="s">
        <v>21</v>
      </c>
      <c r="K7" s="210" t="s">
        <v>242</v>
      </c>
      <c r="L7" s="175" t="s">
        <v>236</v>
      </c>
      <c r="M7" s="200" t="s">
        <v>9</v>
      </c>
      <c r="N7" s="201" t="s">
        <v>10</v>
      </c>
      <c r="O7" s="200" t="s">
        <v>5</v>
      </c>
      <c r="P7" s="201" t="s">
        <v>11</v>
      </c>
      <c r="Q7" s="69"/>
      <c r="R7" s="93"/>
      <c r="S7" s="69"/>
    </row>
    <row r="8" spans="2:19" s="76" customFormat="1" ht="22.5" customHeight="1" x14ac:dyDescent="0.2">
      <c r="D8" s="209"/>
      <c r="E8" s="113" t="s">
        <v>14</v>
      </c>
      <c r="F8" s="113" t="s">
        <v>212</v>
      </c>
      <c r="G8" s="200"/>
      <c r="H8" s="200"/>
      <c r="I8" s="152" t="s">
        <v>20</v>
      </c>
      <c r="J8" s="200"/>
      <c r="K8" s="211"/>
      <c r="L8" s="176" t="s">
        <v>237</v>
      </c>
      <c r="M8" s="200"/>
      <c r="N8" s="201"/>
      <c r="O8" s="200"/>
      <c r="P8" s="201"/>
      <c r="Q8" s="69"/>
      <c r="R8" s="93"/>
      <c r="S8" s="69"/>
    </row>
    <row r="9" spans="2:19" ht="4.5" customHeight="1" x14ac:dyDescent="0.2">
      <c r="R9" s="93"/>
    </row>
    <row r="10" spans="2:19" s="70" customFormat="1" ht="19.5" customHeight="1" x14ac:dyDescent="0.2">
      <c r="D10" s="199"/>
      <c r="E10" s="199"/>
      <c r="F10" s="199"/>
      <c r="G10" s="199"/>
      <c r="H10" s="77"/>
      <c r="I10" s="77"/>
      <c r="L10" s="174"/>
      <c r="M10" s="8">
        <f>SUM(M13:M100)</f>
        <v>0</v>
      </c>
      <c r="N10" s="7">
        <f>SUM(N13:N100)</f>
        <v>0</v>
      </c>
      <c r="O10" s="7">
        <f>SUM(O13:O100)</f>
        <v>0</v>
      </c>
      <c r="P10" s="7">
        <f>SUM(P13:P100)</f>
        <v>0</v>
      </c>
      <c r="Q10" s="69"/>
      <c r="R10" s="93"/>
      <c r="S10" s="69"/>
    </row>
    <row r="11" spans="2:19" s="70" customFormat="1" ht="3.75" customHeight="1" x14ac:dyDescent="0.2">
      <c r="D11" s="77"/>
      <c r="E11" s="77"/>
      <c r="F11" s="77"/>
      <c r="G11" s="77"/>
      <c r="H11" s="77"/>
      <c r="I11" s="77"/>
      <c r="J11" s="77"/>
      <c r="K11" s="161"/>
      <c r="L11" s="161"/>
      <c r="M11" s="79"/>
      <c r="N11" s="7"/>
      <c r="O11" s="7"/>
      <c r="P11" s="7"/>
      <c r="Q11" s="69"/>
      <c r="R11" s="93"/>
      <c r="S11" s="69"/>
    </row>
    <row r="12" spans="2:19" ht="4.5" customHeight="1" thickBot="1" x14ac:dyDescent="0.25">
      <c r="R12" s="93"/>
    </row>
    <row r="13" spans="2:19" x14ac:dyDescent="0.2">
      <c r="D13" s="81"/>
      <c r="E13" s="82"/>
      <c r="F13" s="83"/>
      <c r="G13" s="84"/>
      <c r="H13" s="84"/>
      <c r="I13" s="84"/>
      <c r="J13" s="84"/>
      <c r="K13" s="83"/>
      <c r="L13" s="83"/>
      <c r="M13" s="83"/>
      <c r="N13" s="2" t="str">
        <f>IF(AND(G13&lt;&gt;"",M13&gt;0),M13*(IF(I13="Linux",         VLOOKUP(G13,Llistes!$D$11:$H$13,5,FALSE),          VLOOKUP(G13,Llistes!$D$11:$E$13,2,FALSE)  )                +  IF(K13="TG1",100,0) +   IF(K13="TG2",450,0) +   IF(L13="1TB",70,0)),"")</f>
        <v/>
      </c>
      <c r="O13" s="2" t="str">
        <f>IF(AND(G13&lt;&gt;"",M13&gt;0),M13*  IF(I13="Linux", Llistes!$I$12, Llistes!$F$12),"")</f>
        <v/>
      </c>
      <c r="P13" s="3" t="str">
        <f>IF(AND(G13&lt;&gt;"",M13&gt;0),N13-O13,"")</f>
        <v/>
      </c>
      <c r="R13" s="93"/>
    </row>
    <row r="14" spans="2:19" x14ac:dyDescent="0.2">
      <c r="D14" s="85"/>
      <c r="E14" s="86"/>
      <c r="F14" s="87"/>
      <c r="G14" s="88"/>
      <c r="H14" s="88"/>
      <c r="I14" s="88"/>
      <c r="J14" s="88"/>
      <c r="K14" s="87"/>
      <c r="L14" s="87"/>
      <c r="M14" s="87"/>
      <c r="N14" s="1" t="str">
        <f>IF(AND(G14&lt;&gt;"",M14&gt;0),M14*(IF(I14="Linux",         VLOOKUP(G14,Llistes!$D$11:$H$13,5,FALSE),          VLOOKUP(G14,Llistes!$D$11:$E$13,2,FALSE)  )                +  IF(K14="TG1",100,0) +   IF(K14="TG2",450,0) +   IF(L14="1TB",70,0)),"")</f>
        <v/>
      </c>
      <c r="O14" s="1" t="str">
        <f>IF(AND(G14&lt;&gt;"",M14&gt;0),M14*  IF(I14="Linux", Llistes!$I$12, Llistes!$F$12),"")</f>
        <v/>
      </c>
      <c r="P14" s="4" t="str">
        <f t="shared" ref="P14:P77" si="0">IF(AND(G14&lt;&gt;"",M14&gt;0),N14-O14,"")</f>
        <v/>
      </c>
      <c r="R14" s="93"/>
    </row>
    <row r="15" spans="2:19" x14ac:dyDescent="0.2">
      <c r="D15" s="85"/>
      <c r="E15" s="86"/>
      <c r="F15" s="87"/>
      <c r="G15" s="88"/>
      <c r="H15" s="88"/>
      <c r="I15" s="88"/>
      <c r="J15" s="88"/>
      <c r="K15" s="87"/>
      <c r="L15" s="87"/>
      <c r="M15" s="87"/>
      <c r="N15" s="1" t="str">
        <f>IF(AND(G15&lt;&gt;"",M15&gt;0),M15*(IF(I15="Linux",         VLOOKUP(G15,Llistes!$D$11:$H$13,5,FALSE),          VLOOKUP(G15,Llistes!$D$11:$E$13,2,FALSE)  )                +  IF(K15="TG1",100,0) +   IF(K15="TG2",450,0) +   IF(L15="1TB",70,0)),"")</f>
        <v/>
      </c>
      <c r="O15" s="1" t="str">
        <f>IF(AND(G15&lt;&gt;"",M15&gt;0),M15*  IF(I15="Linux", Llistes!$I$12, Llistes!$F$12),"")</f>
        <v/>
      </c>
      <c r="P15" s="4" t="str">
        <f t="shared" si="0"/>
        <v/>
      </c>
      <c r="R15" s="93"/>
    </row>
    <row r="16" spans="2:19" x14ac:dyDescent="0.2">
      <c r="D16" s="85"/>
      <c r="E16" s="86"/>
      <c r="F16" s="87"/>
      <c r="G16" s="88"/>
      <c r="H16" s="88"/>
      <c r="I16" s="88"/>
      <c r="J16" s="88"/>
      <c r="K16" s="87"/>
      <c r="L16" s="87"/>
      <c r="M16" s="87"/>
      <c r="N16" s="1" t="str">
        <f>IF(AND(G16&lt;&gt;"",M16&gt;0),M16*(IF(I16="Linux",         VLOOKUP(G16,Llistes!$D$11:$H$13,5,FALSE),          VLOOKUP(G16,Llistes!$D$11:$E$13,2,FALSE)  )                +  IF(K16="TG1",100,0) +   IF(K16="TG2",450,0) +   IF(L16="1TB",70,0)),"")</f>
        <v/>
      </c>
      <c r="O16" s="1" t="str">
        <f>IF(AND(G16&lt;&gt;"",M16&gt;0),M16*  IF(I16="Linux", Llistes!$I$12, Llistes!$F$12),"")</f>
        <v/>
      </c>
      <c r="P16" s="4" t="str">
        <f t="shared" si="0"/>
        <v/>
      </c>
      <c r="R16" s="93"/>
    </row>
    <row r="17" spans="4:18" x14ac:dyDescent="0.2">
      <c r="D17" s="85"/>
      <c r="E17" s="86"/>
      <c r="F17" s="87"/>
      <c r="G17" s="88"/>
      <c r="H17" s="88"/>
      <c r="I17" s="88"/>
      <c r="J17" s="88"/>
      <c r="K17" s="87"/>
      <c r="L17" s="87"/>
      <c r="M17" s="87"/>
      <c r="N17" s="1" t="str">
        <f>IF(AND(G17&lt;&gt;"",M17&gt;0),M17*(IF(I17="Linux",         VLOOKUP(G17,Llistes!$D$11:$H$13,5,FALSE),          VLOOKUP(G17,Llistes!$D$11:$E$13,2,FALSE)  )                +  IF(K17="TG1",100,0) +   IF(K17="TG2",450,0) +   IF(L17="1TB",70,0)),"")</f>
        <v/>
      </c>
      <c r="O17" s="1" t="str">
        <f>IF(AND(G17&lt;&gt;"",M17&gt;0),M17*  IF(I17="Linux", Llistes!$I$12, Llistes!$F$12),"")</f>
        <v/>
      </c>
      <c r="P17" s="4" t="str">
        <f t="shared" si="0"/>
        <v/>
      </c>
      <c r="R17" s="93"/>
    </row>
    <row r="18" spans="4:18" x14ac:dyDescent="0.2">
      <c r="D18" s="85"/>
      <c r="E18" s="86"/>
      <c r="F18" s="87"/>
      <c r="G18" s="88"/>
      <c r="H18" s="88"/>
      <c r="I18" s="88"/>
      <c r="J18" s="88"/>
      <c r="K18" s="87"/>
      <c r="L18" s="87"/>
      <c r="M18" s="87"/>
      <c r="N18" s="1" t="str">
        <f>IF(AND(G18&lt;&gt;"",M18&gt;0),M18*(IF(I18="Linux",         VLOOKUP(G18,Llistes!$D$11:$H$13,5,FALSE),          VLOOKUP(G18,Llistes!$D$11:$E$13,2,FALSE)  )                +  IF(K18="TG1",100,0) +   IF(K18="TG2",450,0) +   IF(L18="1TB",70,0)),"")</f>
        <v/>
      </c>
      <c r="O18" s="1" t="str">
        <f>IF(AND(G18&lt;&gt;"",M18&gt;0),M18*  IF(I18="Linux", Llistes!$I$12, Llistes!$F$12),"")</f>
        <v/>
      </c>
      <c r="P18" s="4" t="str">
        <f t="shared" si="0"/>
        <v/>
      </c>
      <c r="R18" s="93"/>
    </row>
    <row r="19" spans="4:18" x14ac:dyDescent="0.2">
      <c r="D19" s="85"/>
      <c r="E19" s="86"/>
      <c r="F19" s="87"/>
      <c r="G19" s="88"/>
      <c r="H19" s="88"/>
      <c r="I19" s="88"/>
      <c r="J19" s="88"/>
      <c r="K19" s="87"/>
      <c r="L19" s="87"/>
      <c r="M19" s="87"/>
      <c r="N19" s="1" t="str">
        <f>IF(AND(G19&lt;&gt;"",M19&gt;0),M19*(IF(I19="Linux",         VLOOKUP(G19,Llistes!$D$11:$H$13,5,FALSE),          VLOOKUP(G19,Llistes!$D$11:$E$13,2,FALSE)  )                +  IF(K19="TG1",100,0) +   IF(K19="TG2",450,0) +   IF(L19="1TB",70,0)),"")</f>
        <v/>
      </c>
      <c r="O19" s="1" t="str">
        <f>IF(AND(G19&lt;&gt;"",M19&gt;0),M19*  IF(I19="Linux", Llistes!$I$12, Llistes!$F$12),"")</f>
        <v/>
      </c>
      <c r="P19" s="4" t="str">
        <f t="shared" si="0"/>
        <v/>
      </c>
      <c r="R19" s="93"/>
    </row>
    <row r="20" spans="4:18" x14ac:dyDescent="0.2">
      <c r="D20" s="85"/>
      <c r="E20" s="86"/>
      <c r="F20" s="87"/>
      <c r="G20" s="88"/>
      <c r="H20" s="88"/>
      <c r="I20" s="88"/>
      <c r="J20" s="88"/>
      <c r="K20" s="87"/>
      <c r="L20" s="87"/>
      <c r="M20" s="87"/>
      <c r="N20" s="1" t="str">
        <f>IF(AND(G20&lt;&gt;"",M20&gt;0),M20*(IF(I20="Linux",         VLOOKUP(G20,Llistes!$D$11:$H$13,5,FALSE),          VLOOKUP(G20,Llistes!$D$11:$E$13,2,FALSE)  )                +  IF(K20="TG1",100,0) +   IF(K20="TG2",450,0) +   IF(L20="1TB",70,0)),"")</f>
        <v/>
      </c>
      <c r="O20" s="1" t="str">
        <f>IF(AND(G20&lt;&gt;"",M20&gt;0),M20*  IF(I20="Linux", Llistes!$I$12, Llistes!$F$12),"")</f>
        <v/>
      </c>
      <c r="P20" s="4" t="str">
        <f t="shared" si="0"/>
        <v/>
      </c>
      <c r="R20" s="93"/>
    </row>
    <row r="21" spans="4:18" x14ac:dyDescent="0.2">
      <c r="D21" s="85"/>
      <c r="E21" s="86"/>
      <c r="F21" s="87"/>
      <c r="G21" s="88"/>
      <c r="H21" s="88"/>
      <c r="I21" s="88"/>
      <c r="J21" s="88"/>
      <c r="K21" s="87"/>
      <c r="L21" s="87"/>
      <c r="M21" s="87"/>
      <c r="N21" s="1" t="str">
        <f>IF(AND(G21&lt;&gt;"",M21&gt;0),M21*(IF(I21="Linux",         VLOOKUP(G21,Llistes!$D$11:$H$13,5,FALSE),          VLOOKUP(G21,Llistes!$D$11:$E$13,2,FALSE)  )                +  IF(K21="TG1",100,0) +   IF(K21="TG2",450,0) +   IF(L21="1TB",70,0)),"")</f>
        <v/>
      </c>
      <c r="O21" s="1" t="str">
        <f>IF(AND(G21&lt;&gt;"",M21&gt;0),M21*  IF(I21="Linux", Llistes!$I$12, Llistes!$F$12),"")</f>
        <v/>
      </c>
      <c r="P21" s="4" t="str">
        <f t="shared" si="0"/>
        <v/>
      </c>
      <c r="R21" s="93"/>
    </row>
    <row r="22" spans="4:18" x14ac:dyDescent="0.2">
      <c r="D22" s="85"/>
      <c r="E22" s="86"/>
      <c r="F22" s="87"/>
      <c r="G22" s="88"/>
      <c r="H22" s="88"/>
      <c r="I22" s="88"/>
      <c r="J22" s="88"/>
      <c r="K22" s="87"/>
      <c r="L22" s="87"/>
      <c r="M22" s="87"/>
      <c r="N22" s="1" t="str">
        <f>IF(AND(G22&lt;&gt;"",M22&gt;0),M22*(IF(I22="Linux",         VLOOKUP(G22,Llistes!$D$11:$H$13,5,FALSE),          VLOOKUP(G22,Llistes!$D$11:$E$13,2,FALSE)  )                +  IF(K22="TG1",100,0) +   IF(K22="TG2",450,0) +   IF(L22="1TB",70,0)),"")</f>
        <v/>
      </c>
      <c r="O22" s="1" t="str">
        <f>IF(AND(G22&lt;&gt;"",M22&gt;0),M22*  IF(I22="Linux", Llistes!$I$12, Llistes!$F$12),"")</f>
        <v/>
      </c>
      <c r="P22" s="4" t="str">
        <f t="shared" si="0"/>
        <v/>
      </c>
      <c r="R22" s="93"/>
    </row>
    <row r="23" spans="4:18" x14ac:dyDescent="0.2">
      <c r="D23" s="85"/>
      <c r="E23" s="86"/>
      <c r="F23" s="87"/>
      <c r="G23" s="88"/>
      <c r="H23" s="88"/>
      <c r="I23" s="88"/>
      <c r="J23" s="88"/>
      <c r="K23" s="87"/>
      <c r="L23" s="87"/>
      <c r="M23" s="87"/>
      <c r="N23" s="1" t="str">
        <f>IF(AND(G23&lt;&gt;"",M23&gt;0),M23*(IF(I23="Linux",         VLOOKUP(G23,Llistes!$D$11:$H$13,5,FALSE),          VLOOKUP(G23,Llistes!$D$11:$E$13,2,FALSE)  )                +  IF(K23="TG1",100,0) +   IF(K23="TG2",450,0) +   IF(L23="1TB",70,0)),"")</f>
        <v/>
      </c>
      <c r="O23" s="1" t="str">
        <f>IF(AND(G23&lt;&gt;"",M23&gt;0),M23*  IF(I23="Linux", Llistes!$I$12, Llistes!$F$12),"")</f>
        <v/>
      </c>
      <c r="P23" s="4" t="str">
        <f t="shared" si="0"/>
        <v/>
      </c>
      <c r="R23" s="93"/>
    </row>
    <row r="24" spans="4:18" x14ac:dyDescent="0.2">
      <c r="D24" s="85"/>
      <c r="E24" s="86"/>
      <c r="F24" s="87"/>
      <c r="G24" s="88"/>
      <c r="H24" s="88"/>
      <c r="I24" s="88"/>
      <c r="J24" s="88"/>
      <c r="K24" s="87"/>
      <c r="L24" s="87"/>
      <c r="M24" s="87"/>
      <c r="N24" s="1" t="str">
        <f>IF(AND(G24&lt;&gt;"",M24&gt;0),M24*(IF(I24="Linux",         VLOOKUP(G24,Llistes!$D$11:$H$13,5,FALSE),          VLOOKUP(G24,Llistes!$D$11:$E$13,2,FALSE)  )                +  IF(K24="TG1",100,0) +   IF(K24="TG2",450,0) +   IF(L24="1TB",70,0)),"")</f>
        <v/>
      </c>
      <c r="O24" s="1" t="str">
        <f>IF(AND(G24&lt;&gt;"",M24&gt;0),M24*  IF(I24="Linux", Llistes!$I$12, Llistes!$F$12),"")</f>
        <v/>
      </c>
      <c r="P24" s="4" t="str">
        <f t="shared" si="0"/>
        <v/>
      </c>
      <c r="R24" s="93"/>
    </row>
    <row r="25" spans="4:18" x14ac:dyDescent="0.2">
      <c r="D25" s="85"/>
      <c r="E25" s="86"/>
      <c r="F25" s="87"/>
      <c r="G25" s="88"/>
      <c r="H25" s="88"/>
      <c r="I25" s="88"/>
      <c r="J25" s="88"/>
      <c r="K25" s="87"/>
      <c r="L25" s="87"/>
      <c r="M25" s="87"/>
      <c r="N25" s="1" t="str">
        <f>IF(AND(G25&lt;&gt;"",M25&gt;0),M25*(IF(I25="Linux",         VLOOKUP(G25,Llistes!$D$11:$H$13,5,FALSE),          VLOOKUP(G25,Llistes!$D$11:$E$13,2,FALSE)  )                +  IF(K25="TG1",100,0) +   IF(K25="TG2",450,0) +   IF(L25="1TB",70,0)),"")</f>
        <v/>
      </c>
      <c r="O25" s="1" t="str">
        <f>IF(AND(G25&lt;&gt;"",M25&gt;0),M25*  IF(I25="Linux", Llistes!$I$12, Llistes!$F$12),"")</f>
        <v/>
      </c>
      <c r="P25" s="4" t="str">
        <f t="shared" si="0"/>
        <v/>
      </c>
      <c r="R25" s="93"/>
    </row>
    <row r="26" spans="4:18" x14ac:dyDescent="0.2">
      <c r="D26" s="85"/>
      <c r="E26" s="86"/>
      <c r="F26" s="87"/>
      <c r="G26" s="88"/>
      <c r="H26" s="88"/>
      <c r="I26" s="88"/>
      <c r="J26" s="88"/>
      <c r="K26" s="87"/>
      <c r="L26" s="87"/>
      <c r="M26" s="87"/>
      <c r="N26" s="1" t="str">
        <f>IF(AND(G26&lt;&gt;"",M26&gt;0),M26*(IF(I26="Linux",         VLOOKUP(G26,Llistes!$D$11:$H$13,5,FALSE),          VLOOKUP(G26,Llistes!$D$11:$E$13,2,FALSE)  )                +  IF(K26="TG1",100,0) +   IF(K26="TG2",450,0) +   IF(L26="1TB",70,0)),"")</f>
        <v/>
      </c>
      <c r="O26" s="1" t="str">
        <f>IF(AND(G26&lt;&gt;"",M26&gt;0),M26*  IF(I26="Linux", Llistes!$I$12, Llistes!$F$12),"")</f>
        <v/>
      </c>
      <c r="P26" s="4" t="str">
        <f t="shared" si="0"/>
        <v/>
      </c>
      <c r="R26" s="93"/>
    </row>
    <row r="27" spans="4:18" x14ac:dyDescent="0.2">
      <c r="D27" s="85"/>
      <c r="E27" s="86"/>
      <c r="F27" s="87"/>
      <c r="G27" s="88"/>
      <c r="H27" s="88"/>
      <c r="I27" s="88"/>
      <c r="J27" s="88"/>
      <c r="K27" s="87"/>
      <c r="L27" s="87"/>
      <c r="M27" s="87"/>
      <c r="N27" s="1" t="str">
        <f>IF(AND(G27&lt;&gt;"",M27&gt;0),M27*(IF(I27="Linux",         VLOOKUP(G27,Llistes!$D$11:$H$13,5,FALSE),          VLOOKUP(G27,Llistes!$D$11:$E$13,2,FALSE)  )                +  IF(K27="TG1",100,0) +   IF(K27="TG2",450,0) +   IF(L27="1TB",70,0)),"")</f>
        <v/>
      </c>
      <c r="O27" s="1" t="str">
        <f>IF(AND(G27&lt;&gt;"",M27&gt;0),M27*  IF(I27="Linux", Llistes!$I$12, Llistes!$F$12),"")</f>
        <v/>
      </c>
      <c r="P27" s="4" t="str">
        <f t="shared" si="0"/>
        <v/>
      </c>
      <c r="R27" s="93"/>
    </row>
    <row r="28" spans="4:18" x14ac:dyDescent="0.2">
      <c r="D28" s="85"/>
      <c r="E28" s="86"/>
      <c r="F28" s="87"/>
      <c r="G28" s="88"/>
      <c r="H28" s="88"/>
      <c r="I28" s="88"/>
      <c r="J28" s="88"/>
      <c r="K28" s="87"/>
      <c r="L28" s="87"/>
      <c r="M28" s="87"/>
      <c r="N28" s="1" t="str">
        <f>IF(AND(G28&lt;&gt;"",M28&gt;0),M28*(IF(I28="Linux",         VLOOKUP(G28,Llistes!$D$11:$H$13,5,FALSE),          VLOOKUP(G28,Llistes!$D$11:$E$13,2,FALSE)  )                +  IF(K28="TG1",100,0) +   IF(K28="TG2",450,0) +   IF(L28="1TB",70,0)),"")</f>
        <v/>
      </c>
      <c r="O28" s="1" t="str">
        <f>IF(AND(G28&lt;&gt;"",M28&gt;0),M28*  IF(I28="Linux", Llistes!$I$12, Llistes!$F$12),"")</f>
        <v/>
      </c>
      <c r="P28" s="4" t="str">
        <f t="shared" si="0"/>
        <v/>
      </c>
      <c r="R28" s="93"/>
    </row>
    <row r="29" spans="4:18" x14ac:dyDescent="0.2">
      <c r="D29" s="85"/>
      <c r="E29" s="86"/>
      <c r="F29" s="87"/>
      <c r="G29" s="88"/>
      <c r="H29" s="88"/>
      <c r="I29" s="88"/>
      <c r="J29" s="88"/>
      <c r="K29" s="87"/>
      <c r="L29" s="87"/>
      <c r="M29" s="87"/>
      <c r="N29" s="1" t="str">
        <f>IF(AND(G29&lt;&gt;"",M29&gt;0),M29*(IF(I29="Linux",         VLOOKUP(G29,Llistes!$D$11:$H$13,5,FALSE),          VLOOKUP(G29,Llistes!$D$11:$E$13,2,FALSE)  )                +  IF(K29="TG1",100,0) +   IF(K29="TG2",450,0) +   IF(L29="1TB",70,0)),"")</f>
        <v/>
      </c>
      <c r="O29" s="1" t="str">
        <f>IF(AND(G29&lt;&gt;"",M29&gt;0),M29*  IF(I29="Linux", Llistes!$I$12, Llistes!$F$12),"")</f>
        <v/>
      </c>
      <c r="P29" s="4" t="str">
        <f t="shared" si="0"/>
        <v/>
      </c>
      <c r="R29" s="93"/>
    </row>
    <row r="30" spans="4:18" x14ac:dyDescent="0.2">
      <c r="D30" s="85"/>
      <c r="E30" s="86"/>
      <c r="F30" s="87"/>
      <c r="G30" s="88"/>
      <c r="H30" s="88"/>
      <c r="I30" s="88"/>
      <c r="J30" s="88"/>
      <c r="K30" s="87"/>
      <c r="L30" s="87"/>
      <c r="M30" s="87"/>
      <c r="N30" s="1" t="str">
        <f>IF(AND(G30&lt;&gt;"",M30&gt;0),M30*(IF(I30="Linux",         VLOOKUP(G30,Llistes!$D$11:$H$13,5,FALSE),          VLOOKUP(G30,Llistes!$D$11:$E$13,2,FALSE)  )                +  IF(K30="TG1",100,0) +   IF(K30="TG2",450,0) +   IF(L30="1TB",70,0)),"")</f>
        <v/>
      </c>
      <c r="O30" s="1" t="str">
        <f>IF(AND(G30&lt;&gt;"",M30&gt;0),M30*  IF(I30="Linux", Llistes!$I$12, Llistes!$F$12),"")</f>
        <v/>
      </c>
      <c r="P30" s="4" t="str">
        <f t="shared" si="0"/>
        <v/>
      </c>
      <c r="R30" s="93"/>
    </row>
    <row r="31" spans="4:18" x14ac:dyDescent="0.2">
      <c r="D31" s="85"/>
      <c r="E31" s="86"/>
      <c r="F31" s="87"/>
      <c r="G31" s="88"/>
      <c r="H31" s="88"/>
      <c r="I31" s="88"/>
      <c r="J31" s="88"/>
      <c r="K31" s="87"/>
      <c r="L31" s="87"/>
      <c r="M31" s="87"/>
      <c r="N31" s="1" t="str">
        <f>IF(AND(G31&lt;&gt;"",M31&gt;0),M31*(IF(I31="Linux",         VLOOKUP(G31,Llistes!$D$11:$H$13,5,FALSE),          VLOOKUP(G31,Llistes!$D$11:$E$13,2,FALSE)  )                +  IF(K31="TG1",100,0) +   IF(K31="TG2",450,0) +   IF(L31="1TB",70,0)),"")</f>
        <v/>
      </c>
      <c r="O31" s="1" t="str">
        <f>IF(AND(G31&lt;&gt;"",M31&gt;0),M31*  IF(I31="Linux", Llistes!$I$12, Llistes!$F$12),"")</f>
        <v/>
      </c>
      <c r="P31" s="4" t="str">
        <f t="shared" si="0"/>
        <v/>
      </c>
      <c r="R31" s="93"/>
    </row>
    <row r="32" spans="4:18" x14ac:dyDescent="0.2">
      <c r="D32" s="85"/>
      <c r="E32" s="86"/>
      <c r="F32" s="87"/>
      <c r="G32" s="88"/>
      <c r="H32" s="88"/>
      <c r="I32" s="88"/>
      <c r="J32" s="88"/>
      <c r="K32" s="87"/>
      <c r="L32" s="87"/>
      <c r="M32" s="87"/>
      <c r="N32" s="1" t="str">
        <f>IF(AND(G32&lt;&gt;"",M32&gt;0),M32*(IF(I32="Linux",         VLOOKUP(G32,Llistes!$D$11:$H$13,5,FALSE),          VLOOKUP(G32,Llistes!$D$11:$E$13,2,FALSE)  )                +  IF(K32="TG1",100,0) +   IF(K32="TG2",450,0) +   IF(L32="1TB",70,0)),"")</f>
        <v/>
      </c>
      <c r="O32" s="1" t="str">
        <f>IF(AND(G32&lt;&gt;"",M32&gt;0),M32*  IF(I32="Linux", Llistes!$I$12, Llistes!$F$12),"")</f>
        <v/>
      </c>
      <c r="P32" s="4" t="str">
        <f t="shared" si="0"/>
        <v/>
      </c>
      <c r="R32" s="93"/>
    </row>
    <row r="33" spans="4:18" x14ac:dyDescent="0.2">
      <c r="D33" s="85"/>
      <c r="E33" s="86"/>
      <c r="F33" s="87"/>
      <c r="G33" s="88"/>
      <c r="H33" s="88"/>
      <c r="I33" s="88"/>
      <c r="J33" s="88"/>
      <c r="K33" s="87"/>
      <c r="L33" s="87"/>
      <c r="M33" s="87"/>
      <c r="N33" s="1" t="str">
        <f>IF(AND(G33&lt;&gt;"",M33&gt;0),M33*(IF(I33="Linux",         VLOOKUP(G33,Llistes!$D$11:$H$13,5,FALSE),          VLOOKUP(G33,Llistes!$D$11:$E$13,2,FALSE)  )                +  IF(K33="TG1",100,0) +   IF(K33="TG2",450,0) +   IF(L33="1TB",70,0)),"")</f>
        <v/>
      </c>
      <c r="O33" s="1" t="str">
        <f>IF(AND(G33&lt;&gt;"",M33&gt;0),M33*  IF(I33="Linux", Llistes!$I$12, Llistes!$F$12),"")</f>
        <v/>
      </c>
      <c r="P33" s="4" t="str">
        <f t="shared" si="0"/>
        <v/>
      </c>
      <c r="R33" s="93"/>
    </row>
    <row r="34" spans="4:18" x14ac:dyDescent="0.2">
      <c r="D34" s="85"/>
      <c r="E34" s="86"/>
      <c r="F34" s="87"/>
      <c r="G34" s="88"/>
      <c r="H34" s="88"/>
      <c r="I34" s="88"/>
      <c r="J34" s="88"/>
      <c r="K34" s="87"/>
      <c r="L34" s="87"/>
      <c r="M34" s="87"/>
      <c r="N34" s="1" t="str">
        <f>IF(AND(G34&lt;&gt;"",M34&gt;0),M34*(IF(I34="Linux",         VLOOKUP(G34,Llistes!$D$11:$H$13,5,FALSE),          VLOOKUP(G34,Llistes!$D$11:$E$13,2,FALSE)  )                +  IF(K34="TG1",100,0) +   IF(K34="TG2",450,0) +   IF(L34="1TB",70,0)),"")</f>
        <v/>
      </c>
      <c r="O34" s="1" t="str">
        <f>IF(AND(G34&lt;&gt;"",M34&gt;0),M34*  IF(I34="Linux", Llistes!$I$12, Llistes!$F$12),"")</f>
        <v/>
      </c>
      <c r="P34" s="4" t="str">
        <f t="shared" si="0"/>
        <v/>
      </c>
      <c r="R34" s="93"/>
    </row>
    <row r="35" spans="4:18" x14ac:dyDescent="0.2">
      <c r="D35" s="85"/>
      <c r="E35" s="86"/>
      <c r="F35" s="87"/>
      <c r="G35" s="88"/>
      <c r="H35" s="88"/>
      <c r="I35" s="88"/>
      <c r="J35" s="88"/>
      <c r="K35" s="87"/>
      <c r="L35" s="87"/>
      <c r="M35" s="87"/>
      <c r="N35" s="1" t="str">
        <f>IF(AND(G35&lt;&gt;"",M35&gt;0),M35*(IF(I35="Linux",         VLOOKUP(G35,Llistes!$D$11:$H$13,5,FALSE),          VLOOKUP(G35,Llistes!$D$11:$E$13,2,FALSE)  )                +  IF(K35="TG1",100,0) +   IF(K35="TG2",450,0) +   IF(L35="1TB",70,0)),"")</f>
        <v/>
      </c>
      <c r="O35" s="1" t="str">
        <f>IF(AND(G35&lt;&gt;"",M35&gt;0),M35*  IF(I35="Linux", Llistes!$I$12, Llistes!$F$12),"")</f>
        <v/>
      </c>
      <c r="P35" s="4" t="str">
        <f t="shared" si="0"/>
        <v/>
      </c>
      <c r="R35" s="93"/>
    </row>
    <row r="36" spans="4:18" x14ac:dyDescent="0.2">
      <c r="D36" s="85"/>
      <c r="E36" s="86"/>
      <c r="F36" s="87"/>
      <c r="G36" s="88"/>
      <c r="H36" s="88"/>
      <c r="I36" s="88"/>
      <c r="J36" s="88"/>
      <c r="K36" s="87"/>
      <c r="L36" s="87"/>
      <c r="M36" s="87"/>
      <c r="N36" s="1" t="str">
        <f>IF(AND(G36&lt;&gt;"",M36&gt;0),M36*(IF(I36="Linux",         VLOOKUP(G36,Llistes!$D$11:$H$13,5,FALSE),          VLOOKUP(G36,Llistes!$D$11:$E$13,2,FALSE)  )                +  IF(K36="TG1",100,0) +   IF(K36="TG2",450,0) +   IF(L36="1TB",70,0)),"")</f>
        <v/>
      </c>
      <c r="O36" s="1" t="str">
        <f>IF(AND(G36&lt;&gt;"",M36&gt;0),M36*  IF(I36="Linux", Llistes!$I$12, Llistes!$F$12),"")</f>
        <v/>
      </c>
      <c r="P36" s="4" t="str">
        <f t="shared" si="0"/>
        <v/>
      </c>
      <c r="R36" s="93"/>
    </row>
    <row r="37" spans="4:18" x14ac:dyDescent="0.2">
      <c r="D37" s="85"/>
      <c r="E37" s="86"/>
      <c r="F37" s="87"/>
      <c r="G37" s="88"/>
      <c r="H37" s="88"/>
      <c r="I37" s="88"/>
      <c r="J37" s="88"/>
      <c r="K37" s="87"/>
      <c r="L37" s="87"/>
      <c r="M37" s="87"/>
      <c r="N37" s="1" t="str">
        <f>IF(AND(G37&lt;&gt;"",M37&gt;0),M37*(IF(I37="Linux",         VLOOKUP(G37,Llistes!$D$11:$H$13,5,FALSE),          VLOOKUP(G37,Llistes!$D$11:$E$13,2,FALSE)  )                +  IF(K37="TG1",100,0) +   IF(K37="TG2",450,0) +   IF(L37="1TB",70,0)),"")</f>
        <v/>
      </c>
      <c r="O37" s="1" t="str">
        <f>IF(AND(G37&lt;&gt;"",M37&gt;0),M37*  IF(I37="Linux", Llistes!$I$12, Llistes!$F$12),"")</f>
        <v/>
      </c>
      <c r="P37" s="4" t="str">
        <f t="shared" si="0"/>
        <v/>
      </c>
      <c r="R37" s="93"/>
    </row>
    <row r="38" spans="4:18" x14ac:dyDescent="0.2">
      <c r="D38" s="85"/>
      <c r="E38" s="86"/>
      <c r="F38" s="87"/>
      <c r="G38" s="88"/>
      <c r="H38" s="88"/>
      <c r="I38" s="88"/>
      <c r="J38" s="88"/>
      <c r="K38" s="87"/>
      <c r="L38" s="87"/>
      <c r="M38" s="87"/>
      <c r="N38" s="1" t="str">
        <f>IF(AND(G38&lt;&gt;"",M38&gt;0),M38*(IF(I38="Linux",         VLOOKUP(G38,Llistes!$D$11:$H$13,5,FALSE),          VLOOKUP(G38,Llistes!$D$11:$E$13,2,FALSE)  )                +  IF(K38="TG1",100,0) +   IF(K38="TG2",450,0) +   IF(L38="1TB",70,0)),"")</f>
        <v/>
      </c>
      <c r="O38" s="1" t="str">
        <f>IF(AND(G38&lt;&gt;"",M38&gt;0),M38*  IF(I38="Linux", Llistes!$I$12, Llistes!$F$12),"")</f>
        <v/>
      </c>
      <c r="P38" s="4" t="str">
        <f t="shared" si="0"/>
        <v/>
      </c>
      <c r="R38" s="93"/>
    </row>
    <row r="39" spans="4:18" x14ac:dyDescent="0.2">
      <c r="D39" s="85"/>
      <c r="E39" s="86"/>
      <c r="F39" s="87"/>
      <c r="G39" s="88"/>
      <c r="H39" s="88"/>
      <c r="I39" s="88"/>
      <c r="J39" s="88"/>
      <c r="K39" s="87"/>
      <c r="L39" s="87"/>
      <c r="M39" s="87"/>
      <c r="N39" s="1" t="str">
        <f>IF(AND(G39&lt;&gt;"",M39&gt;0),M39*(IF(I39="Linux",         VLOOKUP(G39,Llistes!$D$11:$H$13,5,FALSE),          VLOOKUP(G39,Llistes!$D$11:$E$13,2,FALSE)  )                +  IF(K39="TG1",100,0) +   IF(K39="TG2",450,0) +   IF(L39="1TB",70,0)),"")</f>
        <v/>
      </c>
      <c r="O39" s="1" t="str">
        <f>IF(AND(G39&lt;&gt;"",M39&gt;0),M39*  IF(I39="Linux", Llistes!$I$12, Llistes!$F$12),"")</f>
        <v/>
      </c>
      <c r="P39" s="4" t="str">
        <f t="shared" si="0"/>
        <v/>
      </c>
      <c r="R39" s="93"/>
    </row>
    <row r="40" spans="4:18" x14ac:dyDescent="0.2">
      <c r="D40" s="85"/>
      <c r="E40" s="86"/>
      <c r="F40" s="87"/>
      <c r="G40" s="88"/>
      <c r="H40" s="88"/>
      <c r="I40" s="88"/>
      <c r="J40" s="88"/>
      <c r="K40" s="87"/>
      <c r="L40" s="87"/>
      <c r="M40" s="87"/>
      <c r="N40" s="1" t="str">
        <f>IF(AND(G40&lt;&gt;"",M40&gt;0),M40*(IF(I40="Linux",         VLOOKUP(G40,Llistes!$D$11:$H$13,5,FALSE),          VLOOKUP(G40,Llistes!$D$11:$E$13,2,FALSE)  )                +  IF(K40="TG1",100,0) +   IF(K40="TG2",450,0) +   IF(L40="1TB",70,0)),"")</f>
        <v/>
      </c>
      <c r="O40" s="1" t="str">
        <f>IF(AND(G40&lt;&gt;"",M40&gt;0),M40*  IF(I40="Linux", Llistes!$I$12, Llistes!$F$12),"")</f>
        <v/>
      </c>
      <c r="P40" s="4" t="str">
        <f t="shared" si="0"/>
        <v/>
      </c>
      <c r="R40" s="93"/>
    </row>
    <row r="41" spans="4:18" x14ac:dyDescent="0.2">
      <c r="D41" s="85"/>
      <c r="E41" s="86"/>
      <c r="F41" s="87"/>
      <c r="G41" s="88"/>
      <c r="H41" s="88"/>
      <c r="I41" s="88"/>
      <c r="J41" s="88"/>
      <c r="K41" s="87"/>
      <c r="L41" s="87"/>
      <c r="M41" s="87"/>
      <c r="N41" s="1" t="str">
        <f>IF(AND(G41&lt;&gt;"",M41&gt;0),M41*(IF(I41="Linux",         VLOOKUP(G41,Llistes!$D$11:$H$13,5,FALSE),          VLOOKUP(G41,Llistes!$D$11:$E$13,2,FALSE)  )                +  IF(K41="TG1",100,0) +   IF(K41="TG2",450,0) +   IF(L41="1TB",70,0)),"")</f>
        <v/>
      </c>
      <c r="O41" s="1" t="str">
        <f>IF(AND(G41&lt;&gt;"",M41&gt;0),M41*  IF(I41="Linux", Llistes!$I$12, Llistes!$F$12),"")</f>
        <v/>
      </c>
      <c r="P41" s="4" t="str">
        <f t="shared" si="0"/>
        <v/>
      </c>
      <c r="R41" s="93"/>
    </row>
    <row r="42" spans="4:18" x14ac:dyDescent="0.2">
      <c r="D42" s="85"/>
      <c r="E42" s="86"/>
      <c r="F42" s="87"/>
      <c r="G42" s="88"/>
      <c r="H42" s="88"/>
      <c r="I42" s="88"/>
      <c r="J42" s="88"/>
      <c r="K42" s="87"/>
      <c r="L42" s="87"/>
      <c r="M42" s="87"/>
      <c r="N42" s="1" t="str">
        <f>IF(AND(G42&lt;&gt;"",M42&gt;0),M42*(IF(I42="Linux",         VLOOKUP(G42,Llistes!$D$11:$H$13,5,FALSE),          VLOOKUP(G42,Llistes!$D$11:$E$13,2,FALSE)  )                +  IF(K42="TG1",100,0) +   IF(K42="TG2",450,0) +   IF(L42="1TB",70,0)),"")</f>
        <v/>
      </c>
      <c r="O42" s="1" t="str">
        <f>IF(AND(G42&lt;&gt;"",M42&gt;0),M42*  IF(I42="Linux", Llistes!$I$12, Llistes!$F$12),"")</f>
        <v/>
      </c>
      <c r="P42" s="4" t="str">
        <f t="shared" si="0"/>
        <v/>
      </c>
      <c r="R42" s="93"/>
    </row>
    <row r="43" spans="4:18" x14ac:dyDescent="0.2">
      <c r="D43" s="85"/>
      <c r="E43" s="86"/>
      <c r="F43" s="87"/>
      <c r="G43" s="88"/>
      <c r="H43" s="88"/>
      <c r="I43" s="88"/>
      <c r="J43" s="88"/>
      <c r="K43" s="87"/>
      <c r="L43" s="87"/>
      <c r="M43" s="87"/>
      <c r="N43" s="1" t="str">
        <f>IF(AND(G43&lt;&gt;"",M43&gt;0),M43*(IF(I43="Linux",         VLOOKUP(G43,Llistes!$D$11:$H$13,5,FALSE),          VLOOKUP(G43,Llistes!$D$11:$E$13,2,FALSE)  )                +  IF(K43="TG1",100,0) +   IF(K43="TG2",450,0) +   IF(L43="1TB",70,0)),"")</f>
        <v/>
      </c>
      <c r="O43" s="1" t="str">
        <f>IF(AND(G43&lt;&gt;"",M43&gt;0),M43*  IF(I43="Linux", Llistes!$I$12, Llistes!$F$12),"")</f>
        <v/>
      </c>
      <c r="P43" s="4" t="str">
        <f t="shared" si="0"/>
        <v/>
      </c>
      <c r="R43" s="93"/>
    </row>
    <row r="44" spans="4:18" x14ac:dyDescent="0.2">
      <c r="D44" s="85"/>
      <c r="E44" s="86"/>
      <c r="F44" s="87"/>
      <c r="G44" s="88"/>
      <c r="H44" s="88"/>
      <c r="I44" s="88"/>
      <c r="J44" s="88"/>
      <c r="K44" s="87"/>
      <c r="L44" s="87"/>
      <c r="M44" s="87"/>
      <c r="N44" s="1" t="str">
        <f>IF(AND(G44&lt;&gt;"",M44&gt;0),M44*(IF(I44="Linux",         VLOOKUP(G44,Llistes!$D$11:$H$13,5,FALSE),          VLOOKUP(G44,Llistes!$D$11:$E$13,2,FALSE)  )                +  IF(K44="TG1",100,0) +   IF(K44="TG2",450,0) +   IF(L44="1TB",70,0)),"")</f>
        <v/>
      </c>
      <c r="O44" s="1" t="str">
        <f>IF(AND(G44&lt;&gt;"",M44&gt;0),M44*  IF(I44="Linux", Llistes!$I$12, Llistes!$F$12),"")</f>
        <v/>
      </c>
      <c r="P44" s="4" t="str">
        <f t="shared" si="0"/>
        <v/>
      </c>
      <c r="R44" s="93"/>
    </row>
    <row r="45" spans="4:18" x14ac:dyDescent="0.2">
      <c r="D45" s="85"/>
      <c r="E45" s="86"/>
      <c r="F45" s="87"/>
      <c r="G45" s="88"/>
      <c r="H45" s="88"/>
      <c r="I45" s="88"/>
      <c r="J45" s="88"/>
      <c r="K45" s="87"/>
      <c r="L45" s="87"/>
      <c r="M45" s="87"/>
      <c r="N45" s="1" t="str">
        <f>IF(AND(G45&lt;&gt;"",M45&gt;0),M45*(IF(I45="Linux",         VLOOKUP(G45,Llistes!$D$11:$H$13,5,FALSE),          VLOOKUP(G45,Llistes!$D$11:$E$13,2,FALSE)  )                +  IF(K45="TG1",100,0) +   IF(K45="TG2",450,0) +   IF(L45="1TB",70,0)),"")</f>
        <v/>
      </c>
      <c r="O45" s="1" t="str">
        <f>IF(AND(G45&lt;&gt;"",M45&gt;0),M45*  IF(I45="Linux", Llistes!$I$12, Llistes!$F$12),"")</f>
        <v/>
      </c>
      <c r="P45" s="4" t="str">
        <f t="shared" si="0"/>
        <v/>
      </c>
      <c r="R45" s="93"/>
    </row>
    <row r="46" spans="4:18" x14ac:dyDescent="0.2">
      <c r="D46" s="85"/>
      <c r="E46" s="86"/>
      <c r="F46" s="87"/>
      <c r="G46" s="88"/>
      <c r="H46" s="88"/>
      <c r="I46" s="88"/>
      <c r="J46" s="88"/>
      <c r="K46" s="87"/>
      <c r="L46" s="87"/>
      <c r="M46" s="87"/>
      <c r="N46" s="1" t="str">
        <f>IF(AND(G46&lt;&gt;"",M46&gt;0),M46*(IF(I46="Linux",         VLOOKUP(G46,Llistes!$D$11:$H$13,5,FALSE),          VLOOKUP(G46,Llistes!$D$11:$E$13,2,FALSE)  )                +  IF(K46="TG1",100,0) +   IF(K46="TG2",450,0) +   IF(L46="1TB",70,0)),"")</f>
        <v/>
      </c>
      <c r="O46" s="1" t="str">
        <f>IF(AND(G46&lt;&gt;"",M46&gt;0),M46*  IF(I46="Linux", Llistes!$I$12, Llistes!$F$12),"")</f>
        <v/>
      </c>
      <c r="P46" s="4" t="str">
        <f t="shared" si="0"/>
        <v/>
      </c>
      <c r="R46" s="93"/>
    </row>
    <row r="47" spans="4:18" x14ac:dyDescent="0.2">
      <c r="D47" s="85"/>
      <c r="E47" s="86"/>
      <c r="F47" s="87"/>
      <c r="G47" s="88"/>
      <c r="H47" s="88"/>
      <c r="I47" s="88"/>
      <c r="J47" s="88"/>
      <c r="K47" s="87"/>
      <c r="L47" s="87"/>
      <c r="M47" s="87"/>
      <c r="N47" s="1" t="str">
        <f>IF(AND(G47&lt;&gt;"",M47&gt;0),M47*(IF(I47="Linux",         VLOOKUP(G47,Llistes!$D$11:$H$13,5,FALSE),          VLOOKUP(G47,Llistes!$D$11:$E$13,2,FALSE)  )                +  IF(K47="TG1",100,0) +   IF(K47="TG2",450,0) +   IF(L47="1TB",70,0)),"")</f>
        <v/>
      </c>
      <c r="O47" s="1" t="str">
        <f>IF(AND(G47&lt;&gt;"",M47&gt;0),M47*  IF(I47="Linux", Llistes!$I$12, Llistes!$F$12),"")</f>
        <v/>
      </c>
      <c r="P47" s="4" t="str">
        <f t="shared" si="0"/>
        <v/>
      </c>
      <c r="R47" s="93"/>
    </row>
    <row r="48" spans="4:18" x14ac:dyDescent="0.2">
      <c r="D48" s="85"/>
      <c r="E48" s="86"/>
      <c r="F48" s="87"/>
      <c r="G48" s="88"/>
      <c r="H48" s="88"/>
      <c r="I48" s="88"/>
      <c r="J48" s="88"/>
      <c r="K48" s="87"/>
      <c r="L48" s="87"/>
      <c r="M48" s="87"/>
      <c r="N48" s="1" t="str">
        <f>IF(AND(G48&lt;&gt;"",M48&gt;0),M48*(IF(I48="Linux",         VLOOKUP(G48,Llistes!$D$11:$H$13,5,FALSE),          VLOOKUP(G48,Llistes!$D$11:$E$13,2,FALSE)  )                +  IF(K48="TG1",100,0) +   IF(K48="TG2",450,0) +   IF(L48="1TB",70,0)),"")</f>
        <v/>
      </c>
      <c r="O48" s="1" t="str">
        <f>IF(AND(G48&lt;&gt;"",M48&gt;0),M48*  IF(I48="Linux", Llistes!$I$12, Llistes!$F$12),"")</f>
        <v/>
      </c>
      <c r="P48" s="4" t="str">
        <f t="shared" si="0"/>
        <v/>
      </c>
      <c r="R48" s="93"/>
    </row>
    <row r="49" spans="4:18" x14ac:dyDescent="0.2">
      <c r="D49" s="85"/>
      <c r="E49" s="86"/>
      <c r="F49" s="87"/>
      <c r="G49" s="88"/>
      <c r="H49" s="88"/>
      <c r="I49" s="88"/>
      <c r="J49" s="88"/>
      <c r="K49" s="87"/>
      <c r="L49" s="87"/>
      <c r="M49" s="87"/>
      <c r="N49" s="1" t="str">
        <f>IF(AND(G49&lt;&gt;"",M49&gt;0),M49*(IF(I49="Linux",         VLOOKUP(G49,Llistes!$D$11:$H$13,5,FALSE),          VLOOKUP(G49,Llistes!$D$11:$E$13,2,FALSE)  )                +  IF(K49="TG1",100,0) +   IF(K49="TG2",450,0) +   IF(L49="1TB",70,0)),"")</f>
        <v/>
      </c>
      <c r="O49" s="1" t="str">
        <f>IF(AND(G49&lt;&gt;"",M49&gt;0),M49*  IF(I49="Linux", Llistes!$I$12, Llistes!$F$12),"")</f>
        <v/>
      </c>
      <c r="P49" s="4" t="str">
        <f t="shared" si="0"/>
        <v/>
      </c>
      <c r="R49" s="93"/>
    </row>
    <row r="50" spans="4:18" x14ac:dyDescent="0.2">
      <c r="D50" s="85"/>
      <c r="E50" s="86"/>
      <c r="F50" s="87"/>
      <c r="G50" s="88"/>
      <c r="H50" s="88"/>
      <c r="I50" s="88"/>
      <c r="J50" s="88"/>
      <c r="K50" s="87"/>
      <c r="L50" s="87"/>
      <c r="M50" s="87"/>
      <c r="N50" s="1" t="str">
        <f>IF(AND(G50&lt;&gt;"",M50&gt;0),M50*(IF(I50="Linux",         VLOOKUP(G50,Llistes!$D$11:$H$13,5,FALSE),          VLOOKUP(G50,Llistes!$D$11:$E$13,2,FALSE)  )                +  IF(K50="TG1",100,0) +   IF(K50="TG2",450,0) +   IF(L50="1TB",70,0)),"")</f>
        <v/>
      </c>
      <c r="O50" s="1" t="str">
        <f>IF(AND(G50&lt;&gt;"",M50&gt;0),M50*  IF(I50="Linux", Llistes!$I$12, Llistes!$F$12),"")</f>
        <v/>
      </c>
      <c r="P50" s="4" t="str">
        <f t="shared" si="0"/>
        <v/>
      </c>
      <c r="R50" s="93"/>
    </row>
    <row r="51" spans="4:18" x14ac:dyDescent="0.2">
      <c r="D51" s="85"/>
      <c r="E51" s="86"/>
      <c r="F51" s="87"/>
      <c r="G51" s="88"/>
      <c r="H51" s="88"/>
      <c r="I51" s="88"/>
      <c r="J51" s="88"/>
      <c r="K51" s="87"/>
      <c r="L51" s="87"/>
      <c r="M51" s="87"/>
      <c r="N51" s="1" t="str">
        <f>IF(AND(G51&lt;&gt;"",M51&gt;0),M51*(IF(I51="Linux",         VLOOKUP(G51,Llistes!$D$11:$H$13,5,FALSE),          VLOOKUP(G51,Llistes!$D$11:$E$13,2,FALSE)  )                +  IF(K51="TG1",100,0) +   IF(K51="TG2",450,0) +   IF(L51="1TB",70,0)),"")</f>
        <v/>
      </c>
      <c r="O51" s="1" t="str">
        <f>IF(AND(G51&lt;&gt;"",M51&gt;0),M51*  IF(I51="Linux", Llistes!$I$12, Llistes!$F$12),"")</f>
        <v/>
      </c>
      <c r="P51" s="4" t="str">
        <f t="shared" si="0"/>
        <v/>
      </c>
      <c r="R51" s="93"/>
    </row>
    <row r="52" spans="4:18" x14ac:dyDescent="0.2">
      <c r="D52" s="85"/>
      <c r="E52" s="86"/>
      <c r="F52" s="87"/>
      <c r="G52" s="88"/>
      <c r="H52" s="88"/>
      <c r="I52" s="88"/>
      <c r="J52" s="88"/>
      <c r="K52" s="87"/>
      <c r="L52" s="87"/>
      <c r="M52" s="87"/>
      <c r="N52" s="1" t="str">
        <f>IF(AND(G52&lt;&gt;"",M52&gt;0),M52*(IF(I52="Linux",         VLOOKUP(G52,Llistes!$D$11:$H$13,5,FALSE),          VLOOKUP(G52,Llistes!$D$11:$E$13,2,FALSE)  )                +  IF(K52="TG1",100,0) +   IF(K52="TG2",450,0) +   IF(L52="1TB",70,0)),"")</f>
        <v/>
      </c>
      <c r="O52" s="1" t="str">
        <f>IF(AND(G52&lt;&gt;"",M52&gt;0),M52*  IF(I52="Linux", Llistes!$I$12, Llistes!$F$12),"")</f>
        <v/>
      </c>
      <c r="P52" s="4" t="str">
        <f t="shared" si="0"/>
        <v/>
      </c>
      <c r="R52" s="93"/>
    </row>
    <row r="53" spans="4:18" x14ac:dyDescent="0.2">
      <c r="D53" s="85"/>
      <c r="E53" s="86"/>
      <c r="F53" s="87"/>
      <c r="G53" s="88"/>
      <c r="H53" s="88"/>
      <c r="I53" s="88"/>
      <c r="J53" s="88"/>
      <c r="K53" s="87"/>
      <c r="L53" s="87"/>
      <c r="M53" s="87"/>
      <c r="N53" s="1" t="str">
        <f>IF(AND(G53&lt;&gt;"",M53&gt;0),M53*(IF(I53="Linux",         VLOOKUP(G53,Llistes!$D$11:$H$13,5,FALSE),          VLOOKUP(G53,Llistes!$D$11:$E$13,2,FALSE)  )                +  IF(K53="TG1",100,0) +   IF(K53="TG2",450,0) +   IF(L53="1TB",70,0)),"")</f>
        <v/>
      </c>
      <c r="O53" s="1" t="str">
        <f>IF(AND(G53&lt;&gt;"",M53&gt;0),M53*  IF(I53="Linux", Llistes!$I$12, Llistes!$F$12),"")</f>
        <v/>
      </c>
      <c r="P53" s="4" t="str">
        <f t="shared" si="0"/>
        <v/>
      </c>
      <c r="R53" s="93"/>
    </row>
    <row r="54" spans="4:18" x14ac:dyDescent="0.2">
      <c r="D54" s="85"/>
      <c r="E54" s="86"/>
      <c r="F54" s="87"/>
      <c r="G54" s="88"/>
      <c r="H54" s="88"/>
      <c r="I54" s="88"/>
      <c r="J54" s="88"/>
      <c r="K54" s="87"/>
      <c r="L54" s="87"/>
      <c r="M54" s="87"/>
      <c r="N54" s="1" t="str">
        <f>IF(AND(G54&lt;&gt;"",M54&gt;0),M54*(IF(I54="Linux",         VLOOKUP(G54,Llistes!$D$11:$H$13,5,FALSE),          VLOOKUP(G54,Llistes!$D$11:$E$13,2,FALSE)  )                +  IF(K54="TG1",100,0) +   IF(K54="TG2",450,0) +   IF(L54="1TB",70,0)),"")</f>
        <v/>
      </c>
      <c r="O54" s="1" t="str">
        <f>IF(AND(G54&lt;&gt;"",M54&gt;0),M54*  IF(I54="Linux", Llistes!$I$12, Llistes!$F$12),"")</f>
        <v/>
      </c>
      <c r="P54" s="4" t="str">
        <f t="shared" si="0"/>
        <v/>
      </c>
      <c r="R54" s="93"/>
    </row>
    <row r="55" spans="4:18" x14ac:dyDescent="0.2">
      <c r="D55" s="85"/>
      <c r="E55" s="86"/>
      <c r="F55" s="87"/>
      <c r="G55" s="88"/>
      <c r="H55" s="88"/>
      <c r="I55" s="88"/>
      <c r="J55" s="88"/>
      <c r="K55" s="87"/>
      <c r="L55" s="87"/>
      <c r="M55" s="87"/>
      <c r="N55" s="1" t="str">
        <f>IF(AND(G55&lt;&gt;"",M55&gt;0),M55*(IF(I55="Linux",         VLOOKUP(G55,Llistes!$D$11:$H$13,5,FALSE),          VLOOKUP(G55,Llistes!$D$11:$E$13,2,FALSE)  )                +  IF(K55="TG1",100,0) +   IF(K55="TG2",450,0) +   IF(L55="1TB",70,0)),"")</f>
        <v/>
      </c>
      <c r="O55" s="1" t="str">
        <f>IF(AND(G55&lt;&gt;"",M55&gt;0),M55*  IF(I55="Linux", Llistes!$I$12, Llistes!$F$12),"")</f>
        <v/>
      </c>
      <c r="P55" s="4" t="str">
        <f t="shared" si="0"/>
        <v/>
      </c>
      <c r="R55" s="93"/>
    </row>
    <row r="56" spans="4:18" x14ac:dyDescent="0.2">
      <c r="D56" s="85"/>
      <c r="E56" s="86"/>
      <c r="F56" s="87"/>
      <c r="G56" s="88"/>
      <c r="H56" s="88"/>
      <c r="I56" s="88"/>
      <c r="J56" s="88"/>
      <c r="K56" s="87"/>
      <c r="L56" s="87"/>
      <c r="M56" s="87"/>
      <c r="N56" s="1" t="str">
        <f>IF(AND(G56&lt;&gt;"",M56&gt;0),M56*(IF(I56="Linux",         VLOOKUP(G56,Llistes!$D$11:$H$13,5,FALSE),          VLOOKUP(G56,Llistes!$D$11:$E$13,2,FALSE)  )                +  IF(K56="TG1",100,0) +   IF(K56="TG2",450,0) +   IF(L56="1TB",70,0)),"")</f>
        <v/>
      </c>
      <c r="O56" s="1" t="str">
        <f>IF(AND(G56&lt;&gt;"",M56&gt;0),M56*  IF(I56="Linux", Llistes!$I$12, Llistes!$F$12),"")</f>
        <v/>
      </c>
      <c r="P56" s="4" t="str">
        <f t="shared" si="0"/>
        <v/>
      </c>
      <c r="R56" s="93"/>
    </row>
    <row r="57" spans="4:18" x14ac:dyDescent="0.2">
      <c r="D57" s="85"/>
      <c r="E57" s="86"/>
      <c r="F57" s="87"/>
      <c r="G57" s="88"/>
      <c r="H57" s="88"/>
      <c r="I57" s="88"/>
      <c r="J57" s="88"/>
      <c r="K57" s="87"/>
      <c r="L57" s="87"/>
      <c r="M57" s="87"/>
      <c r="N57" s="1" t="str">
        <f>IF(AND(G57&lt;&gt;"",M57&gt;0),M57*(IF(I57="Linux",         VLOOKUP(G57,Llistes!$D$11:$H$13,5,FALSE),          VLOOKUP(G57,Llistes!$D$11:$E$13,2,FALSE)  )                +  IF(K57="TG1",100,0) +   IF(K57="TG2",450,0) +   IF(L57="1TB",70,0)),"")</f>
        <v/>
      </c>
      <c r="O57" s="1" t="str">
        <f>IF(AND(G57&lt;&gt;"",M57&gt;0),M57*  IF(I57="Linux", Llistes!$I$12, Llistes!$F$12),"")</f>
        <v/>
      </c>
      <c r="P57" s="4" t="str">
        <f t="shared" si="0"/>
        <v/>
      </c>
      <c r="R57" s="93"/>
    </row>
    <row r="58" spans="4:18" x14ac:dyDescent="0.2">
      <c r="D58" s="85"/>
      <c r="E58" s="86"/>
      <c r="F58" s="87"/>
      <c r="G58" s="88"/>
      <c r="H58" s="88"/>
      <c r="I58" s="88"/>
      <c r="J58" s="88"/>
      <c r="K58" s="87"/>
      <c r="L58" s="87"/>
      <c r="M58" s="87"/>
      <c r="N58" s="1" t="str">
        <f>IF(AND(G58&lt;&gt;"",M58&gt;0),M58*(IF(I58="Linux",         VLOOKUP(G58,Llistes!$D$11:$H$13,5,FALSE),          VLOOKUP(G58,Llistes!$D$11:$E$13,2,FALSE)  )                +  IF(K58="TG1",100,0) +   IF(K58="TG2",450,0) +   IF(L58="1TB",70,0)),"")</f>
        <v/>
      </c>
      <c r="O58" s="1" t="str">
        <f>IF(AND(G58&lt;&gt;"",M58&gt;0),M58*  IF(I58="Linux", Llistes!$I$12, Llistes!$F$12),"")</f>
        <v/>
      </c>
      <c r="P58" s="4" t="str">
        <f t="shared" si="0"/>
        <v/>
      </c>
      <c r="R58" s="93"/>
    </row>
    <row r="59" spans="4:18" x14ac:dyDescent="0.2">
      <c r="D59" s="85"/>
      <c r="E59" s="86"/>
      <c r="F59" s="87"/>
      <c r="G59" s="88"/>
      <c r="H59" s="88"/>
      <c r="I59" s="88"/>
      <c r="J59" s="88"/>
      <c r="K59" s="87"/>
      <c r="L59" s="87"/>
      <c r="M59" s="87"/>
      <c r="N59" s="1" t="str">
        <f>IF(AND(G59&lt;&gt;"",M59&gt;0),M59*(IF(I59="Linux",         VLOOKUP(G59,Llistes!$D$11:$H$13,5,FALSE),          VLOOKUP(G59,Llistes!$D$11:$E$13,2,FALSE)  )                +  IF(K59="TG1",100,0) +   IF(K59="TG2",450,0) +   IF(L59="1TB",70,0)),"")</f>
        <v/>
      </c>
      <c r="O59" s="1" t="str">
        <f>IF(AND(G59&lt;&gt;"",M59&gt;0),M59*  IF(I59="Linux", Llistes!$I$12, Llistes!$F$12),"")</f>
        <v/>
      </c>
      <c r="P59" s="4" t="str">
        <f t="shared" si="0"/>
        <v/>
      </c>
      <c r="R59" s="93"/>
    </row>
    <row r="60" spans="4:18" x14ac:dyDescent="0.2">
      <c r="D60" s="85"/>
      <c r="E60" s="86"/>
      <c r="F60" s="87"/>
      <c r="G60" s="88"/>
      <c r="H60" s="88"/>
      <c r="I60" s="88"/>
      <c r="J60" s="88"/>
      <c r="K60" s="87"/>
      <c r="L60" s="87"/>
      <c r="M60" s="87"/>
      <c r="N60" s="1" t="str">
        <f>IF(AND(G60&lt;&gt;"",M60&gt;0),M60*(IF(I60="Linux",         VLOOKUP(G60,Llistes!$D$11:$H$13,5,FALSE),          VLOOKUP(G60,Llistes!$D$11:$E$13,2,FALSE)  )                +  IF(K60="TG1",100,0) +   IF(K60="TG2",450,0) +   IF(L60="1TB",70,0)),"")</f>
        <v/>
      </c>
      <c r="O60" s="1" t="str">
        <f>IF(AND(G60&lt;&gt;"",M60&gt;0),M60*  IF(I60="Linux", Llistes!$I$12, Llistes!$F$12),"")</f>
        <v/>
      </c>
      <c r="P60" s="4" t="str">
        <f t="shared" si="0"/>
        <v/>
      </c>
      <c r="R60" s="93"/>
    </row>
    <row r="61" spans="4:18" x14ac:dyDescent="0.2">
      <c r="D61" s="85"/>
      <c r="E61" s="86"/>
      <c r="F61" s="87"/>
      <c r="G61" s="88"/>
      <c r="H61" s="88"/>
      <c r="I61" s="88"/>
      <c r="J61" s="88"/>
      <c r="K61" s="87"/>
      <c r="L61" s="87"/>
      <c r="M61" s="87"/>
      <c r="N61" s="1" t="str">
        <f>IF(AND(G61&lt;&gt;"",M61&gt;0),M61*(IF(I61="Linux",         VLOOKUP(G61,Llistes!$D$11:$H$13,5,FALSE),          VLOOKUP(G61,Llistes!$D$11:$E$13,2,FALSE)  )                +  IF(K61="TG1",100,0) +   IF(K61="TG2",450,0) +   IF(L61="1TB",70,0)),"")</f>
        <v/>
      </c>
      <c r="O61" s="1" t="str">
        <f>IF(AND(G61&lt;&gt;"",M61&gt;0),M61*  IF(I61="Linux", Llistes!$I$12, Llistes!$F$12),"")</f>
        <v/>
      </c>
      <c r="P61" s="4" t="str">
        <f t="shared" si="0"/>
        <v/>
      </c>
      <c r="R61" s="93"/>
    </row>
    <row r="62" spans="4:18" x14ac:dyDescent="0.2">
      <c r="D62" s="85"/>
      <c r="E62" s="86"/>
      <c r="F62" s="87"/>
      <c r="G62" s="88"/>
      <c r="H62" s="88"/>
      <c r="I62" s="88"/>
      <c r="J62" s="88"/>
      <c r="K62" s="87"/>
      <c r="L62" s="87"/>
      <c r="M62" s="87"/>
      <c r="N62" s="1" t="str">
        <f>IF(AND(G62&lt;&gt;"",M62&gt;0),M62*(IF(I62="Linux",         VLOOKUP(G62,Llistes!$D$11:$H$13,5,FALSE),          VLOOKUP(G62,Llistes!$D$11:$E$13,2,FALSE)  )                +  IF(K62="TG1",100,0) +   IF(K62="TG2",450,0) +   IF(L62="1TB",70,0)),"")</f>
        <v/>
      </c>
      <c r="O62" s="1" t="str">
        <f>IF(AND(G62&lt;&gt;"",M62&gt;0),M62*  IF(I62="Linux", Llistes!$I$12, Llistes!$F$12),"")</f>
        <v/>
      </c>
      <c r="P62" s="4" t="str">
        <f t="shared" si="0"/>
        <v/>
      </c>
      <c r="R62" s="93"/>
    </row>
    <row r="63" spans="4:18" x14ac:dyDescent="0.2">
      <c r="D63" s="85"/>
      <c r="E63" s="86"/>
      <c r="F63" s="87"/>
      <c r="G63" s="88"/>
      <c r="H63" s="88"/>
      <c r="I63" s="88"/>
      <c r="J63" s="88"/>
      <c r="K63" s="87"/>
      <c r="L63" s="87"/>
      <c r="M63" s="87"/>
      <c r="N63" s="1" t="str">
        <f>IF(AND(G63&lt;&gt;"",M63&gt;0),M63*(IF(I63="Linux",         VLOOKUP(G63,Llistes!$D$11:$H$13,5,FALSE),          VLOOKUP(G63,Llistes!$D$11:$E$13,2,FALSE)  )                +  IF(K63="TG1",100,0) +   IF(K63="TG2",450,0) +   IF(L63="1TB",70,0)),"")</f>
        <v/>
      </c>
      <c r="O63" s="1" t="str">
        <f>IF(AND(G63&lt;&gt;"",M63&gt;0),M63*  IF(I63="Linux", Llistes!$I$12, Llistes!$F$12),"")</f>
        <v/>
      </c>
      <c r="P63" s="4" t="str">
        <f t="shared" si="0"/>
        <v/>
      </c>
      <c r="R63" s="93"/>
    </row>
    <row r="64" spans="4:18" x14ac:dyDescent="0.2">
      <c r="D64" s="85"/>
      <c r="E64" s="86"/>
      <c r="F64" s="87"/>
      <c r="G64" s="88"/>
      <c r="H64" s="88"/>
      <c r="I64" s="88"/>
      <c r="J64" s="88"/>
      <c r="K64" s="87"/>
      <c r="L64" s="87"/>
      <c r="M64" s="87"/>
      <c r="N64" s="1" t="str">
        <f>IF(AND(G64&lt;&gt;"",M64&gt;0),M64*(IF(I64="Linux",         VLOOKUP(G64,Llistes!$D$11:$H$13,5,FALSE),          VLOOKUP(G64,Llistes!$D$11:$E$13,2,FALSE)  )                +  IF(K64="TG1",100,0) +   IF(K64="TG2",450,0) +   IF(L64="1TB",70,0)),"")</f>
        <v/>
      </c>
      <c r="O64" s="1" t="str">
        <f>IF(AND(G64&lt;&gt;"",M64&gt;0),M64*  IF(I64="Linux", Llistes!$I$12, Llistes!$F$12),"")</f>
        <v/>
      </c>
      <c r="P64" s="4" t="str">
        <f t="shared" si="0"/>
        <v/>
      </c>
      <c r="R64" s="93"/>
    </row>
    <row r="65" spans="4:18" x14ac:dyDescent="0.2">
      <c r="D65" s="85"/>
      <c r="E65" s="86"/>
      <c r="F65" s="87"/>
      <c r="G65" s="88"/>
      <c r="H65" s="88"/>
      <c r="I65" s="88"/>
      <c r="J65" s="88"/>
      <c r="K65" s="87"/>
      <c r="L65" s="87"/>
      <c r="M65" s="87"/>
      <c r="N65" s="1" t="str">
        <f>IF(AND(G65&lt;&gt;"",M65&gt;0),M65*(IF(I65="Linux",         VLOOKUP(G65,Llistes!$D$11:$H$13,5,FALSE),          VLOOKUP(G65,Llistes!$D$11:$E$13,2,FALSE)  )                +  IF(K65="TG1",100,0) +   IF(K65="TG2",450,0) +   IF(L65="1TB",70,0)),"")</f>
        <v/>
      </c>
      <c r="O65" s="1" t="str">
        <f>IF(AND(G65&lt;&gt;"",M65&gt;0),M65*  IF(I65="Linux", Llistes!$I$12, Llistes!$F$12),"")</f>
        <v/>
      </c>
      <c r="P65" s="4" t="str">
        <f t="shared" si="0"/>
        <v/>
      </c>
      <c r="R65" s="93"/>
    </row>
    <row r="66" spans="4:18" x14ac:dyDescent="0.2">
      <c r="D66" s="85"/>
      <c r="E66" s="86"/>
      <c r="F66" s="87"/>
      <c r="G66" s="88"/>
      <c r="H66" s="88"/>
      <c r="I66" s="88"/>
      <c r="J66" s="88"/>
      <c r="K66" s="87"/>
      <c r="L66" s="87"/>
      <c r="M66" s="87"/>
      <c r="N66" s="1" t="str">
        <f>IF(AND(G66&lt;&gt;"",M66&gt;0),M66*(IF(I66="Linux",         VLOOKUP(G66,Llistes!$D$11:$H$13,5,FALSE),          VLOOKUP(G66,Llistes!$D$11:$E$13,2,FALSE)  )                +  IF(K66="TG1",100,0) +   IF(K66="TG2",450,0) +   IF(L66="1TB",70,0)),"")</f>
        <v/>
      </c>
      <c r="O66" s="1" t="str">
        <f>IF(AND(G66&lt;&gt;"",M66&gt;0),M66*  IF(I66="Linux", Llistes!$I$12, Llistes!$F$12),"")</f>
        <v/>
      </c>
      <c r="P66" s="4" t="str">
        <f t="shared" si="0"/>
        <v/>
      </c>
      <c r="R66" s="93"/>
    </row>
    <row r="67" spans="4:18" x14ac:dyDescent="0.2">
      <c r="D67" s="85"/>
      <c r="E67" s="86"/>
      <c r="F67" s="87"/>
      <c r="G67" s="88"/>
      <c r="H67" s="88"/>
      <c r="I67" s="88"/>
      <c r="J67" s="88"/>
      <c r="K67" s="87"/>
      <c r="L67" s="87"/>
      <c r="M67" s="87"/>
      <c r="N67" s="1" t="str">
        <f>IF(AND(G67&lt;&gt;"",M67&gt;0),M67*(IF(I67="Linux",         VLOOKUP(G67,Llistes!$D$11:$H$13,5,FALSE),          VLOOKUP(G67,Llistes!$D$11:$E$13,2,FALSE)  )                +  IF(K67="TG1",100,0) +   IF(K67="TG2",450,0) +   IF(L67="1TB",70,0)),"")</f>
        <v/>
      </c>
      <c r="O67" s="1" t="str">
        <f>IF(AND(G67&lt;&gt;"",M67&gt;0),M67*  IF(I67="Linux", Llistes!$I$12, Llistes!$F$12),"")</f>
        <v/>
      </c>
      <c r="P67" s="4" t="str">
        <f t="shared" si="0"/>
        <v/>
      </c>
      <c r="R67" s="93"/>
    </row>
    <row r="68" spans="4:18" x14ac:dyDescent="0.2">
      <c r="D68" s="85"/>
      <c r="E68" s="86"/>
      <c r="F68" s="87"/>
      <c r="G68" s="88"/>
      <c r="H68" s="88"/>
      <c r="I68" s="88"/>
      <c r="J68" s="88"/>
      <c r="K68" s="87"/>
      <c r="L68" s="87"/>
      <c r="M68" s="87"/>
      <c r="N68" s="1" t="str">
        <f>IF(AND(G68&lt;&gt;"",M68&gt;0),M68*(IF(I68="Linux",         VLOOKUP(G68,Llistes!$D$11:$H$13,5,FALSE),          VLOOKUP(G68,Llistes!$D$11:$E$13,2,FALSE)  )                +  IF(K68="TG1",100,0) +   IF(K68="TG2",450,0) +   IF(L68="1TB",70,0)),"")</f>
        <v/>
      </c>
      <c r="O68" s="1" t="str">
        <f>IF(AND(G68&lt;&gt;"",M68&gt;0),M68*  IF(I68="Linux", Llistes!$I$12, Llistes!$F$12),"")</f>
        <v/>
      </c>
      <c r="P68" s="4" t="str">
        <f t="shared" si="0"/>
        <v/>
      </c>
      <c r="R68" s="93"/>
    </row>
    <row r="69" spans="4:18" x14ac:dyDescent="0.2">
      <c r="D69" s="85"/>
      <c r="E69" s="86"/>
      <c r="F69" s="87"/>
      <c r="G69" s="88"/>
      <c r="H69" s="88"/>
      <c r="I69" s="88"/>
      <c r="J69" s="88"/>
      <c r="K69" s="87"/>
      <c r="L69" s="87"/>
      <c r="M69" s="87"/>
      <c r="N69" s="1" t="str">
        <f>IF(AND(G69&lt;&gt;"",M69&gt;0),M69*(IF(I69="Linux",         VLOOKUP(G69,Llistes!$D$11:$H$13,5,FALSE),          VLOOKUP(G69,Llistes!$D$11:$E$13,2,FALSE)  )                +  IF(K69="TG1",100,0) +   IF(K69="TG2",450,0) +   IF(L69="1TB",70,0)),"")</f>
        <v/>
      </c>
      <c r="O69" s="1" t="str">
        <f>IF(AND(G69&lt;&gt;"",M69&gt;0),M69*  IF(I69="Linux", Llistes!$I$12, Llistes!$F$12),"")</f>
        <v/>
      </c>
      <c r="P69" s="4" t="str">
        <f t="shared" si="0"/>
        <v/>
      </c>
      <c r="R69" s="93"/>
    </row>
    <row r="70" spans="4:18" x14ac:dyDescent="0.2">
      <c r="D70" s="85"/>
      <c r="E70" s="86"/>
      <c r="F70" s="87"/>
      <c r="G70" s="88"/>
      <c r="H70" s="88"/>
      <c r="I70" s="88"/>
      <c r="J70" s="88"/>
      <c r="K70" s="87"/>
      <c r="L70" s="87"/>
      <c r="M70" s="87"/>
      <c r="N70" s="1" t="str">
        <f>IF(AND(G70&lt;&gt;"",M70&gt;0),M70*(IF(I70="Linux",         VLOOKUP(G70,Llistes!$D$11:$H$13,5,FALSE),          VLOOKUP(G70,Llistes!$D$11:$E$13,2,FALSE)  )                +  IF(K70="TG1",100,0) +   IF(K70="TG2",450,0) +   IF(L70="1TB",70,0)),"")</f>
        <v/>
      </c>
      <c r="O70" s="1" t="str">
        <f>IF(AND(G70&lt;&gt;"",M70&gt;0),M70*  IF(I70="Linux", Llistes!$I$12, Llistes!$F$12),"")</f>
        <v/>
      </c>
      <c r="P70" s="4" t="str">
        <f t="shared" si="0"/>
        <v/>
      </c>
      <c r="R70" s="93"/>
    </row>
    <row r="71" spans="4:18" x14ac:dyDescent="0.2">
      <c r="D71" s="85"/>
      <c r="E71" s="86"/>
      <c r="F71" s="87"/>
      <c r="G71" s="88"/>
      <c r="H71" s="88"/>
      <c r="I71" s="88"/>
      <c r="J71" s="88"/>
      <c r="K71" s="87"/>
      <c r="L71" s="87"/>
      <c r="M71" s="87"/>
      <c r="N71" s="1" t="str">
        <f>IF(AND(G71&lt;&gt;"",M71&gt;0),M71*(IF(I71="Linux",         VLOOKUP(G71,Llistes!$D$11:$H$13,5,FALSE),          VLOOKUP(G71,Llistes!$D$11:$E$13,2,FALSE)  )                +  IF(K71="TG1",100,0) +   IF(K71="TG2",450,0) +   IF(L71="1TB",70,0)),"")</f>
        <v/>
      </c>
      <c r="O71" s="1" t="str">
        <f>IF(AND(G71&lt;&gt;"",M71&gt;0),M71*  IF(I71="Linux", Llistes!$I$12, Llistes!$F$12),"")</f>
        <v/>
      </c>
      <c r="P71" s="4" t="str">
        <f t="shared" si="0"/>
        <v/>
      </c>
      <c r="R71" s="93"/>
    </row>
    <row r="72" spans="4:18" x14ac:dyDescent="0.2">
      <c r="D72" s="85"/>
      <c r="E72" s="86"/>
      <c r="F72" s="87"/>
      <c r="G72" s="88"/>
      <c r="H72" s="88"/>
      <c r="I72" s="88"/>
      <c r="J72" s="88"/>
      <c r="K72" s="87"/>
      <c r="L72" s="87"/>
      <c r="M72" s="87"/>
      <c r="N72" s="1" t="str">
        <f>IF(AND(G72&lt;&gt;"",M72&gt;0),M72*(IF(I72="Linux",         VLOOKUP(G72,Llistes!$D$11:$H$13,5,FALSE),          VLOOKUP(G72,Llistes!$D$11:$E$13,2,FALSE)  )                +  IF(K72="TG1",100,0) +   IF(K72="TG2",450,0) +   IF(L72="1TB",70,0)),"")</f>
        <v/>
      </c>
      <c r="O72" s="1" t="str">
        <f>IF(AND(G72&lt;&gt;"",M72&gt;0),M72*  IF(I72="Linux", Llistes!$I$12, Llistes!$F$12),"")</f>
        <v/>
      </c>
      <c r="P72" s="4" t="str">
        <f t="shared" si="0"/>
        <v/>
      </c>
      <c r="R72" s="93"/>
    </row>
    <row r="73" spans="4:18" x14ac:dyDescent="0.2">
      <c r="D73" s="85"/>
      <c r="E73" s="86"/>
      <c r="F73" s="87"/>
      <c r="G73" s="88"/>
      <c r="H73" s="88"/>
      <c r="I73" s="88"/>
      <c r="J73" s="88"/>
      <c r="K73" s="87"/>
      <c r="L73" s="87"/>
      <c r="M73" s="87"/>
      <c r="N73" s="1" t="str">
        <f>IF(AND(G73&lt;&gt;"",M73&gt;0),M73*(IF(I73="Linux",         VLOOKUP(G73,Llistes!$D$11:$H$13,5,FALSE),          VLOOKUP(G73,Llistes!$D$11:$E$13,2,FALSE)  )                +  IF(K73="TG1",100,0) +   IF(K73="TG2",450,0) +   IF(L73="1TB",70,0)),"")</f>
        <v/>
      </c>
      <c r="O73" s="1" t="str">
        <f>IF(AND(G73&lt;&gt;"",M73&gt;0),M73*  IF(I73="Linux", Llistes!$I$12, Llistes!$F$12),"")</f>
        <v/>
      </c>
      <c r="P73" s="4" t="str">
        <f t="shared" si="0"/>
        <v/>
      </c>
      <c r="R73" s="93"/>
    </row>
    <row r="74" spans="4:18" x14ac:dyDescent="0.2">
      <c r="D74" s="85"/>
      <c r="E74" s="86"/>
      <c r="F74" s="87"/>
      <c r="G74" s="88"/>
      <c r="H74" s="88"/>
      <c r="I74" s="88"/>
      <c r="J74" s="88"/>
      <c r="K74" s="87"/>
      <c r="L74" s="87"/>
      <c r="M74" s="87"/>
      <c r="N74" s="1" t="str">
        <f>IF(AND(G74&lt;&gt;"",M74&gt;0),M74*(IF(I74="Linux",         VLOOKUP(G74,Llistes!$D$11:$H$13,5,FALSE),          VLOOKUP(G74,Llistes!$D$11:$E$13,2,FALSE)  )                +  IF(K74="TG1",100,0) +   IF(K74="TG2",450,0) +   IF(L74="1TB",70,0)),"")</f>
        <v/>
      </c>
      <c r="O74" s="1" t="str">
        <f>IF(AND(G74&lt;&gt;"",M74&gt;0),M74*  IF(I74="Linux", Llistes!$I$12, Llistes!$F$12),"")</f>
        <v/>
      </c>
      <c r="P74" s="4" t="str">
        <f t="shared" si="0"/>
        <v/>
      </c>
      <c r="R74" s="93"/>
    </row>
    <row r="75" spans="4:18" x14ac:dyDescent="0.2">
      <c r="D75" s="85"/>
      <c r="E75" s="86"/>
      <c r="F75" s="87"/>
      <c r="G75" s="88"/>
      <c r="H75" s="88"/>
      <c r="I75" s="88"/>
      <c r="J75" s="88"/>
      <c r="K75" s="87"/>
      <c r="L75" s="87"/>
      <c r="M75" s="87"/>
      <c r="N75" s="1" t="str">
        <f>IF(AND(G75&lt;&gt;"",M75&gt;0),M75*(IF(I75="Linux",         VLOOKUP(G75,Llistes!$D$11:$H$13,5,FALSE),          VLOOKUP(G75,Llistes!$D$11:$E$13,2,FALSE)  )                +  IF(K75="TG1",100,0) +   IF(K75="TG2",450,0) +   IF(L75="1TB",70,0)),"")</f>
        <v/>
      </c>
      <c r="O75" s="1" t="str">
        <f>IF(AND(G75&lt;&gt;"",M75&gt;0),M75*  IF(I75="Linux", Llistes!$I$12, Llistes!$F$12),"")</f>
        <v/>
      </c>
      <c r="P75" s="4" t="str">
        <f t="shared" si="0"/>
        <v/>
      </c>
      <c r="R75" s="93"/>
    </row>
    <row r="76" spans="4:18" x14ac:dyDescent="0.2">
      <c r="D76" s="85"/>
      <c r="E76" s="86"/>
      <c r="F76" s="87"/>
      <c r="G76" s="88"/>
      <c r="H76" s="88"/>
      <c r="I76" s="88"/>
      <c r="J76" s="88"/>
      <c r="K76" s="87"/>
      <c r="L76" s="87"/>
      <c r="M76" s="87"/>
      <c r="N76" s="1" t="str">
        <f>IF(AND(G76&lt;&gt;"",M76&gt;0),M76*(IF(I76="Linux",         VLOOKUP(G76,Llistes!$D$11:$H$13,5,FALSE),          VLOOKUP(G76,Llistes!$D$11:$E$13,2,FALSE)  )                +  IF(K76="TG1",100,0) +   IF(K76="TG2",450,0) +   IF(L76="1TB",70,0)),"")</f>
        <v/>
      </c>
      <c r="O76" s="1" t="str">
        <f>IF(AND(G76&lt;&gt;"",M76&gt;0),M76*  IF(I76="Linux", Llistes!$I$12, Llistes!$F$12),"")</f>
        <v/>
      </c>
      <c r="P76" s="4" t="str">
        <f t="shared" si="0"/>
        <v/>
      </c>
      <c r="R76" s="93"/>
    </row>
    <row r="77" spans="4:18" x14ac:dyDescent="0.2">
      <c r="D77" s="85"/>
      <c r="E77" s="86"/>
      <c r="F77" s="87"/>
      <c r="G77" s="88"/>
      <c r="H77" s="88"/>
      <c r="I77" s="88"/>
      <c r="J77" s="88"/>
      <c r="K77" s="87"/>
      <c r="L77" s="87"/>
      <c r="M77" s="87"/>
      <c r="N77" s="1" t="str">
        <f>IF(AND(G77&lt;&gt;"",M77&gt;0),M77*(IF(I77="Linux",         VLOOKUP(G77,Llistes!$D$11:$H$13,5,FALSE),          VLOOKUP(G77,Llistes!$D$11:$E$13,2,FALSE)  )                +  IF(K77="TG1",100,0) +   IF(K77="TG2",450,0) +   IF(L77="1TB",70,0)),"")</f>
        <v/>
      </c>
      <c r="O77" s="1" t="str">
        <f>IF(AND(G77&lt;&gt;"",M77&gt;0),M77*  IF(I77="Linux", Llistes!$I$12, Llistes!$F$12),"")</f>
        <v/>
      </c>
      <c r="P77" s="4" t="str">
        <f t="shared" si="0"/>
        <v/>
      </c>
      <c r="R77" s="93"/>
    </row>
    <row r="78" spans="4:18" x14ac:dyDescent="0.2">
      <c r="D78" s="85"/>
      <c r="E78" s="86"/>
      <c r="F78" s="87"/>
      <c r="G78" s="88"/>
      <c r="H78" s="88"/>
      <c r="I78" s="88"/>
      <c r="J78" s="88"/>
      <c r="K78" s="87"/>
      <c r="L78" s="87"/>
      <c r="M78" s="87"/>
      <c r="N78" s="1" t="str">
        <f>IF(AND(G78&lt;&gt;"",M78&gt;0),M78*(IF(I78="Linux",         VLOOKUP(G78,Llistes!$D$11:$H$13,5,FALSE),          VLOOKUP(G78,Llistes!$D$11:$E$13,2,FALSE)  )                +  IF(K78="TG1",100,0) +   IF(K78="TG2",450,0) +   IF(L78="1TB",70,0)),"")</f>
        <v/>
      </c>
      <c r="O78" s="1" t="str">
        <f>IF(AND(G78&lt;&gt;"",M78&gt;0),M78*  IF(I78="Linux", Llistes!$I$12, Llistes!$F$12),"")</f>
        <v/>
      </c>
      <c r="P78" s="4" t="str">
        <f t="shared" ref="P78:P100" si="1">IF(AND(G78&lt;&gt;"",M78&gt;0),N78-O78,"")</f>
        <v/>
      </c>
      <c r="R78" s="93"/>
    </row>
    <row r="79" spans="4:18" x14ac:dyDescent="0.2">
      <c r="D79" s="85"/>
      <c r="E79" s="86"/>
      <c r="F79" s="87"/>
      <c r="G79" s="88"/>
      <c r="H79" s="88"/>
      <c r="I79" s="88"/>
      <c r="J79" s="88"/>
      <c r="K79" s="87"/>
      <c r="L79" s="87"/>
      <c r="M79" s="87"/>
      <c r="N79" s="1" t="str">
        <f>IF(AND(G79&lt;&gt;"",M79&gt;0),M79*(IF(I79="Linux",         VLOOKUP(G79,Llistes!$D$11:$H$13,5,FALSE),          VLOOKUP(G79,Llistes!$D$11:$E$13,2,FALSE)  )                +  IF(K79="TG1",100,0) +   IF(K79="TG2",450,0) +   IF(L79="1TB",70,0)),"")</f>
        <v/>
      </c>
      <c r="O79" s="1" t="str">
        <f>IF(AND(G79&lt;&gt;"",M79&gt;0),M79*  IF(I79="Linux", Llistes!$I$12, Llistes!$F$12),"")</f>
        <v/>
      </c>
      <c r="P79" s="4" t="str">
        <f t="shared" si="1"/>
        <v/>
      </c>
      <c r="R79" s="93"/>
    </row>
    <row r="80" spans="4:18" x14ac:dyDescent="0.2">
      <c r="D80" s="85"/>
      <c r="E80" s="86"/>
      <c r="F80" s="87"/>
      <c r="G80" s="88"/>
      <c r="H80" s="88"/>
      <c r="I80" s="88"/>
      <c r="J80" s="88"/>
      <c r="K80" s="87"/>
      <c r="L80" s="87"/>
      <c r="M80" s="87"/>
      <c r="N80" s="1" t="str">
        <f>IF(AND(G80&lt;&gt;"",M80&gt;0),M80*(IF(I80="Linux",         VLOOKUP(G80,Llistes!$D$11:$H$13,5,FALSE),          VLOOKUP(G80,Llistes!$D$11:$E$13,2,FALSE)  )                +  IF(K80="TG1",100,0) +   IF(K80="TG2",450,0) +   IF(L80="1TB",70,0)),"")</f>
        <v/>
      </c>
      <c r="O80" s="1" t="str">
        <f>IF(AND(G80&lt;&gt;"",M80&gt;0),M80*  IF(I80="Linux", Llistes!$I$12, Llistes!$F$12),"")</f>
        <v/>
      </c>
      <c r="P80" s="4" t="str">
        <f t="shared" si="1"/>
        <v/>
      </c>
      <c r="R80" s="93"/>
    </row>
    <row r="81" spans="4:18" x14ac:dyDescent="0.2">
      <c r="D81" s="85"/>
      <c r="E81" s="86"/>
      <c r="F81" s="87"/>
      <c r="G81" s="88"/>
      <c r="H81" s="88"/>
      <c r="I81" s="88"/>
      <c r="J81" s="88"/>
      <c r="K81" s="87"/>
      <c r="L81" s="87"/>
      <c r="M81" s="87"/>
      <c r="N81" s="1" t="str">
        <f>IF(AND(G81&lt;&gt;"",M81&gt;0),M81*(IF(I81="Linux",         VLOOKUP(G81,Llistes!$D$11:$H$13,5,FALSE),          VLOOKUP(G81,Llistes!$D$11:$E$13,2,FALSE)  )                +  IF(K81="TG1",100,0) +   IF(K81="TG2",450,0) +   IF(L81="1TB",70,0)),"")</f>
        <v/>
      </c>
      <c r="O81" s="1" t="str">
        <f>IF(AND(G81&lt;&gt;"",M81&gt;0),M81*  IF(I81="Linux", Llistes!$I$12, Llistes!$F$12),"")</f>
        <v/>
      </c>
      <c r="P81" s="4" t="str">
        <f t="shared" si="1"/>
        <v/>
      </c>
      <c r="R81" s="93"/>
    </row>
    <row r="82" spans="4:18" x14ac:dyDescent="0.2">
      <c r="D82" s="85"/>
      <c r="E82" s="86"/>
      <c r="F82" s="87"/>
      <c r="G82" s="88"/>
      <c r="H82" s="88"/>
      <c r="I82" s="88"/>
      <c r="J82" s="88"/>
      <c r="K82" s="87"/>
      <c r="L82" s="87"/>
      <c r="M82" s="87"/>
      <c r="N82" s="1" t="str">
        <f>IF(AND(G82&lt;&gt;"",M82&gt;0),M82*(IF(I82="Linux",         VLOOKUP(G82,Llistes!$D$11:$H$13,5,FALSE),          VLOOKUP(G82,Llistes!$D$11:$E$13,2,FALSE)  )                +  IF(K82="TG1",100,0) +   IF(K82="TG2",450,0) +   IF(L82="1TB",70,0)),"")</f>
        <v/>
      </c>
      <c r="O82" s="1" t="str">
        <f>IF(AND(G82&lt;&gt;"",M82&gt;0),M82*  IF(I82="Linux", Llistes!$I$12, Llistes!$F$12),"")</f>
        <v/>
      </c>
      <c r="P82" s="4" t="str">
        <f t="shared" si="1"/>
        <v/>
      </c>
      <c r="R82" s="93"/>
    </row>
    <row r="83" spans="4:18" x14ac:dyDescent="0.2">
      <c r="D83" s="85"/>
      <c r="E83" s="86"/>
      <c r="F83" s="87"/>
      <c r="G83" s="88"/>
      <c r="H83" s="88"/>
      <c r="I83" s="88"/>
      <c r="J83" s="88"/>
      <c r="K83" s="87"/>
      <c r="L83" s="87"/>
      <c r="M83" s="87"/>
      <c r="N83" s="1" t="str">
        <f>IF(AND(G83&lt;&gt;"",M83&gt;0),M83*(IF(I83="Linux",         VLOOKUP(G83,Llistes!$D$11:$H$13,5,FALSE),          VLOOKUP(G83,Llistes!$D$11:$E$13,2,FALSE)  )                +  IF(K83="TG1",100,0) +   IF(K83="TG2",450,0) +   IF(L83="1TB",70,0)),"")</f>
        <v/>
      </c>
      <c r="O83" s="1" t="str">
        <f>IF(AND(G83&lt;&gt;"",M83&gt;0),M83*  IF(I83="Linux", Llistes!$I$12, Llistes!$F$12),"")</f>
        <v/>
      </c>
      <c r="P83" s="4" t="str">
        <f t="shared" si="1"/>
        <v/>
      </c>
      <c r="R83" s="93"/>
    </row>
    <row r="84" spans="4:18" x14ac:dyDescent="0.2">
      <c r="D84" s="85"/>
      <c r="E84" s="86"/>
      <c r="F84" s="87"/>
      <c r="G84" s="88"/>
      <c r="H84" s="88"/>
      <c r="I84" s="88"/>
      <c r="J84" s="88"/>
      <c r="K84" s="87"/>
      <c r="L84" s="87"/>
      <c r="M84" s="87"/>
      <c r="N84" s="1" t="str">
        <f>IF(AND(G84&lt;&gt;"",M84&gt;0),M84*(IF(I84="Linux",         VLOOKUP(G84,Llistes!$D$11:$H$13,5,FALSE),          VLOOKUP(G84,Llistes!$D$11:$E$13,2,FALSE)  )                +  IF(K84="TG1",100,0) +   IF(K84="TG2",450,0) +   IF(L84="1TB",70,0)),"")</f>
        <v/>
      </c>
      <c r="O84" s="1" t="str">
        <f>IF(AND(G84&lt;&gt;"",M84&gt;0),M84*  IF(I84="Linux", Llistes!$I$12, Llistes!$F$12),"")</f>
        <v/>
      </c>
      <c r="P84" s="4" t="str">
        <f t="shared" si="1"/>
        <v/>
      </c>
      <c r="R84" s="93"/>
    </row>
    <row r="85" spans="4:18" x14ac:dyDescent="0.2">
      <c r="D85" s="85"/>
      <c r="E85" s="86"/>
      <c r="F85" s="87"/>
      <c r="G85" s="88"/>
      <c r="H85" s="88"/>
      <c r="I85" s="88"/>
      <c r="J85" s="88"/>
      <c r="K85" s="87"/>
      <c r="L85" s="87"/>
      <c r="M85" s="87"/>
      <c r="N85" s="1" t="str">
        <f>IF(AND(G85&lt;&gt;"",M85&gt;0),M85*(IF(I85="Linux",         VLOOKUP(G85,Llistes!$D$11:$H$13,5,FALSE),          VLOOKUP(G85,Llistes!$D$11:$E$13,2,FALSE)  )                +  IF(K85="TG1",100,0) +   IF(K85="TG2",450,0) +   IF(L85="1TB",70,0)),"")</f>
        <v/>
      </c>
      <c r="O85" s="1" t="str">
        <f>IF(AND(G85&lt;&gt;"",M85&gt;0),M85*  IF(I85="Linux", Llistes!$I$12, Llistes!$F$12),"")</f>
        <v/>
      </c>
      <c r="P85" s="4" t="str">
        <f t="shared" si="1"/>
        <v/>
      </c>
      <c r="R85" s="93"/>
    </row>
    <row r="86" spans="4:18" x14ac:dyDescent="0.2">
      <c r="D86" s="85"/>
      <c r="E86" s="86"/>
      <c r="F86" s="87"/>
      <c r="G86" s="88"/>
      <c r="H86" s="88"/>
      <c r="I86" s="88"/>
      <c r="J86" s="88"/>
      <c r="K86" s="87"/>
      <c r="L86" s="87"/>
      <c r="M86" s="87"/>
      <c r="N86" s="1" t="str">
        <f>IF(AND(G86&lt;&gt;"",M86&gt;0),M86*(IF(I86="Linux",         VLOOKUP(G86,Llistes!$D$11:$H$13,5,FALSE),          VLOOKUP(G86,Llistes!$D$11:$E$13,2,FALSE)  )                +  IF(K86="TG1",100,0) +   IF(K86="TG2",450,0) +   IF(L86="1TB",70,0)),"")</f>
        <v/>
      </c>
      <c r="O86" s="1" t="str">
        <f>IF(AND(G86&lt;&gt;"",M86&gt;0),M86*  IF(I86="Linux", Llistes!$I$12, Llistes!$F$12),"")</f>
        <v/>
      </c>
      <c r="P86" s="4" t="str">
        <f t="shared" si="1"/>
        <v/>
      </c>
      <c r="R86" s="93"/>
    </row>
    <row r="87" spans="4:18" x14ac:dyDescent="0.2">
      <c r="D87" s="85"/>
      <c r="E87" s="86"/>
      <c r="F87" s="87"/>
      <c r="G87" s="88"/>
      <c r="H87" s="88"/>
      <c r="I87" s="88"/>
      <c r="J87" s="88"/>
      <c r="K87" s="87"/>
      <c r="L87" s="87"/>
      <c r="M87" s="87"/>
      <c r="N87" s="1" t="str">
        <f>IF(AND(G87&lt;&gt;"",M87&gt;0),M87*(IF(I87="Linux",         VLOOKUP(G87,Llistes!$D$11:$H$13,5,FALSE),          VLOOKUP(G87,Llistes!$D$11:$E$13,2,FALSE)  )                +  IF(K87="TG1",100,0) +   IF(K87="TG2",450,0) +   IF(L87="1TB",70,0)),"")</f>
        <v/>
      </c>
      <c r="O87" s="1" t="str">
        <f>IF(AND(G87&lt;&gt;"",M87&gt;0),M87*  IF(I87="Linux", Llistes!$I$12, Llistes!$F$12),"")</f>
        <v/>
      </c>
      <c r="P87" s="4" t="str">
        <f t="shared" si="1"/>
        <v/>
      </c>
      <c r="R87" s="93"/>
    </row>
    <row r="88" spans="4:18" x14ac:dyDescent="0.2">
      <c r="D88" s="85"/>
      <c r="E88" s="86"/>
      <c r="F88" s="87"/>
      <c r="G88" s="88"/>
      <c r="H88" s="88"/>
      <c r="I88" s="88"/>
      <c r="J88" s="88"/>
      <c r="K88" s="87"/>
      <c r="L88" s="87"/>
      <c r="M88" s="87"/>
      <c r="N88" s="1" t="str">
        <f>IF(AND(G88&lt;&gt;"",M88&gt;0),M88*(IF(I88="Linux",         VLOOKUP(G88,Llistes!$D$11:$H$13,5,FALSE),          VLOOKUP(G88,Llistes!$D$11:$E$13,2,FALSE)  )                +  IF(K88="TG1",100,0) +   IF(K88="TG2",450,0) +   IF(L88="1TB",70,0)),"")</f>
        <v/>
      </c>
      <c r="O88" s="1" t="str">
        <f>IF(AND(G88&lt;&gt;"",M88&gt;0),M88*  IF(I88="Linux", Llistes!$I$12, Llistes!$F$12),"")</f>
        <v/>
      </c>
      <c r="P88" s="4" t="str">
        <f t="shared" si="1"/>
        <v/>
      </c>
      <c r="R88" s="93"/>
    </row>
    <row r="89" spans="4:18" x14ac:dyDescent="0.2">
      <c r="D89" s="85"/>
      <c r="E89" s="86"/>
      <c r="F89" s="87"/>
      <c r="G89" s="88"/>
      <c r="H89" s="88"/>
      <c r="I89" s="88"/>
      <c r="J89" s="88"/>
      <c r="K89" s="87"/>
      <c r="L89" s="87"/>
      <c r="M89" s="87"/>
      <c r="N89" s="1" t="str">
        <f>IF(AND(G89&lt;&gt;"",M89&gt;0),M89*(IF(I89="Linux",         VLOOKUP(G89,Llistes!$D$11:$H$13,5,FALSE),          VLOOKUP(G89,Llistes!$D$11:$E$13,2,FALSE)  )                +  IF(K89="TG1",100,0) +   IF(K89="TG2",450,0) +   IF(L89="1TB",70,0)),"")</f>
        <v/>
      </c>
      <c r="O89" s="1" t="str">
        <f>IF(AND(G89&lt;&gt;"",M89&gt;0),M89*  IF(I89="Linux", Llistes!$I$12, Llistes!$F$12),"")</f>
        <v/>
      </c>
      <c r="P89" s="4" t="str">
        <f t="shared" si="1"/>
        <v/>
      </c>
      <c r="R89" s="93"/>
    </row>
    <row r="90" spans="4:18" x14ac:dyDescent="0.2">
      <c r="D90" s="85"/>
      <c r="E90" s="86"/>
      <c r="F90" s="87"/>
      <c r="G90" s="88"/>
      <c r="H90" s="88"/>
      <c r="I90" s="88"/>
      <c r="J90" s="88"/>
      <c r="K90" s="87"/>
      <c r="L90" s="87"/>
      <c r="M90" s="87"/>
      <c r="N90" s="1" t="str">
        <f>IF(AND(G90&lt;&gt;"",M90&gt;0),M90*(IF(I90="Linux",         VLOOKUP(G90,Llistes!$D$11:$H$13,5,FALSE),          VLOOKUP(G90,Llistes!$D$11:$E$13,2,FALSE)  )                +  IF(K90="TG1",100,0) +   IF(K90="TG2",450,0) +   IF(L90="1TB",70,0)),"")</f>
        <v/>
      </c>
      <c r="O90" s="1" t="str">
        <f>IF(AND(G90&lt;&gt;"",M90&gt;0),M90*  IF(I90="Linux", Llistes!$I$12, Llistes!$F$12),"")</f>
        <v/>
      </c>
      <c r="P90" s="4" t="str">
        <f t="shared" si="1"/>
        <v/>
      </c>
      <c r="R90" s="93"/>
    </row>
    <row r="91" spans="4:18" x14ac:dyDescent="0.2">
      <c r="D91" s="85"/>
      <c r="E91" s="86"/>
      <c r="F91" s="87"/>
      <c r="G91" s="88"/>
      <c r="H91" s="88"/>
      <c r="I91" s="88"/>
      <c r="J91" s="88"/>
      <c r="K91" s="87"/>
      <c r="L91" s="87"/>
      <c r="M91" s="87"/>
      <c r="N91" s="1" t="str">
        <f>IF(AND(G91&lt;&gt;"",M91&gt;0),M91*(IF(I91="Linux",         VLOOKUP(G91,Llistes!$D$11:$H$13,5,FALSE),          VLOOKUP(G91,Llistes!$D$11:$E$13,2,FALSE)  )                +  IF(K91="TG1",100,0) +   IF(K91="TG2",450,0) +   IF(L91="1TB",70,0)),"")</f>
        <v/>
      </c>
      <c r="O91" s="1" t="str">
        <f>IF(AND(G91&lt;&gt;"",M91&gt;0),M91*  IF(I91="Linux", Llistes!$I$12, Llistes!$F$12),"")</f>
        <v/>
      </c>
      <c r="P91" s="4" t="str">
        <f t="shared" si="1"/>
        <v/>
      </c>
      <c r="R91" s="93"/>
    </row>
    <row r="92" spans="4:18" x14ac:dyDescent="0.2">
      <c r="D92" s="85"/>
      <c r="E92" s="86"/>
      <c r="F92" s="87"/>
      <c r="G92" s="88"/>
      <c r="H92" s="88"/>
      <c r="I92" s="88"/>
      <c r="J92" s="88"/>
      <c r="K92" s="87"/>
      <c r="L92" s="87"/>
      <c r="M92" s="87"/>
      <c r="N92" s="1" t="str">
        <f>IF(AND(G92&lt;&gt;"",M92&gt;0),M92*(IF(I92="Linux",         VLOOKUP(G92,Llistes!$D$11:$H$13,5,FALSE),          VLOOKUP(G92,Llistes!$D$11:$E$13,2,FALSE)  )                +  IF(K92="TG1",100,0) +   IF(K92="TG2",450,0) +   IF(L92="1TB",70,0)),"")</f>
        <v/>
      </c>
      <c r="O92" s="1" t="str">
        <f>IF(AND(G92&lt;&gt;"",M92&gt;0),M92*  IF(I92="Linux", Llistes!$I$12, Llistes!$F$12),"")</f>
        <v/>
      </c>
      <c r="P92" s="4" t="str">
        <f t="shared" si="1"/>
        <v/>
      </c>
      <c r="R92" s="93"/>
    </row>
    <row r="93" spans="4:18" x14ac:dyDescent="0.2">
      <c r="D93" s="85"/>
      <c r="E93" s="86"/>
      <c r="F93" s="87"/>
      <c r="G93" s="88"/>
      <c r="H93" s="88"/>
      <c r="I93" s="88"/>
      <c r="J93" s="88"/>
      <c r="K93" s="87"/>
      <c r="L93" s="87"/>
      <c r="M93" s="87"/>
      <c r="N93" s="1" t="str">
        <f>IF(AND(G93&lt;&gt;"",M93&gt;0),M93*(IF(I93="Linux",         VLOOKUP(G93,Llistes!$D$11:$H$13,5,FALSE),          VLOOKUP(G93,Llistes!$D$11:$E$13,2,FALSE)  )                +  IF(K93="TG1",100,0) +   IF(K93="TG2",450,0) +   IF(L93="1TB",70,0)),"")</f>
        <v/>
      </c>
      <c r="O93" s="1" t="str">
        <f>IF(AND(G93&lt;&gt;"",M93&gt;0),M93*  IF(I93="Linux", Llistes!$I$12, Llistes!$F$12),"")</f>
        <v/>
      </c>
      <c r="P93" s="4" t="str">
        <f t="shared" si="1"/>
        <v/>
      </c>
      <c r="R93" s="93"/>
    </row>
    <row r="94" spans="4:18" x14ac:dyDescent="0.2">
      <c r="D94" s="85"/>
      <c r="E94" s="86"/>
      <c r="F94" s="87"/>
      <c r="G94" s="88"/>
      <c r="H94" s="88"/>
      <c r="I94" s="88"/>
      <c r="J94" s="88"/>
      <c r="K94" s="87"/>
      <c r="L94" s="87"/>
      <c r="M94" s="87"/>
      <c r="N94" s="1" t="str">
        <f>IF(AND(G94&lt;&gt;"",M94&gt;0),M94*(IF(I94="Linux",         VLOOKUP(G94,Llistes!$D$11:$H$13,5,FALSE),          VLOOKUP(G94,Llistes!$D$11:$E$13,2,FALSE)  )                +  IF(K94="TG1",100,0) +   IF(K94="TG2",450,0) +   IF(L94="1TB",70,0)),"")</f>
        <v/>
      </c>
      <c r="O94" s="1" t="str">
        <f>IF(AND(G94&lt;&gt;"",M94&gt;0),M94*  IF(I94="Linux", Llistes!$I$12, Llistes!$F$12),"")</f>
        <v/>
      </c>
      <c r="P94" s="4" t="str">
        <f t="shared" si="1"/>
        <v/>
      </c>
      <c r="R94" s="93"/>
    </row>
    <row r="95" spans="4:18" x14ac:dyDescent="0.2">
      <c r="D95" s="85"/>
      <c r="E95" s="86"/>
      <c r="F95" s="87"/>
      <c r="G95" s="88"/>
      <c r="H95" s="88"/>
      <c r="I95" s="88"/>
      <c r="J95" s="88"/>
      <c r="K95" s="87"/>
      <c r="L95" s="87"/>
      <c r="M95" s="87"/>
      <c r="N95" s="1" t="str">
        <f>IF(AND(G95&lt;&gt;"",M95&gt;0),M95*(IF(I95="Linux",         VLOOKUP(G95,Llistes!$D$11:$H$13,5,FALSE),          VLOOKUP(G95,Llistes!$D$11:$E$13,2,FALSE)  )                +  IF(K95="TG1",100,0) +   IF(K95="TG2",450,0) +   IF(L95="1TB",70,0)),"")</f>
        <v/>
      </c>
      <c r="O95" s="1" t="str">
        <f>IF(AND(G95&lt;&gt;"",M95&gt;0),M95*  IF(I95="Linux", Llistes!$I$12, Llistes!$F$12),"")</f>
        <v/>
      </c>
      <c r="P95" s="4" t="str">
        <f t="shared" si="1"/>
        <v/>
      </c>
      <c r="R95" s="93"/>
    </row>
    <row r="96" spans="4:18" x14ac:dyDescent="0.2">
      <c r="D96" s="85"/>
      <c r="E96" s="86"/>
      <c r="F96" s="87"/>
      <c r="G96" s="88"/>
      <c r="H96" s="88"/>
      <c r="I96" s="88"/>
      <c r="J96" s="88"/>
      <c r="K96" s="87"/>
      <c r="L96" s="87"/>
      <c r="M96" s="87"/>
      <c r="N96" s="1" t="str">
        <f>IF(AND(G96&lt;&gt;"",M96&gt;0),M96*(IF(I96="Linux",         VLOOKUP(G96,Llistes!$D$11:$H$13,5,FALSE),          VLOOKUP(G96,Llistes!$D$11:$E$13,2,FALSE)  )                +  IF(K96="TG1",100,0) +   IF(K96="TG2",450,0) +   IF(L96="1TB",70,0)),"")</f>
        <v/>
      </c>
      <c r="O96" s="1" t="str">
        <f>IF(AND(G96&lt;&gt;"",M96&gt;0),M96*  IF(I96="Linux", Llistes!$I$12, Llistes!$F$12),"")</f>
        <v/>
      </c>
      <c r="P96" s="4" t="str">
        <f t="shared" si="1"/>
        <v/>
      </c>
      <c r="R96" s="93"/>
    </row>
    <row r="97" spans="4:18" x14ac:dyDescent="0.2">
      <c r="D97" s="85"/>
      <c r="E97" s="86"/>
      <c r="F97" s="87"/>
      <c r="G97" s="88"/>
      <c r="H97" s="88"/>
      <c r="I97" s="88"/>
      <c r="J97" s="88"/>
      <c r="K97" s="87"/>
      <c r="L97" s="87"/>
      <c r="M97" s="87"/>
      <c r="N97" s="1" t="str">
        <f>IF(AND(G97&lt;&gt;"",M97&gt;0),M97*(IF(I97="Linux",         VLOOKUP(G97,Llistes!$D$11:$H$13,5,FALSE),          VLOOKUP(G97,Llistes!$D$11:$E$13,2,FALSE)  )                +  IF(K97="TG1",100,0) +   IF(K97="TG2",450,0) +   IF(L97="1TB",70,0)),"")</f>
        <v/>
      </c>
      <c r="O97" s="1" t="str">
        <f>IF(AND(G97&lt;&gt;"",M97&gt;0),M97*  IF(I97="Linux", Llistes!$I$12, Llistes!$F$12),"")</f>
        <v/>
      </c>
      <c r="P97" s="4" t="str">
        <f t="shared" si="1"/>
        <v/>
      </c>
      <c r="R97" s="93"/>
    </row>
    <row r="98" spans="4:18" x14ac:dyDescent="0.2">
      <c r="D98" s="85"/>
      <c r="E98" s="86"/>
      <c r="F98" s="87"/>
      <c r="G98" s="88"/>
      <c r="H98" s="88"/>
      <c r="I98" s="88"/>
      <c r="J98" s="88"/>
      <c r="K98" s="87"/>
      <c r="L98" s="87"/>
      <c r="M98" s="87"/>
      <c r="N98" s="1" t="str">
        <f>IF(AND(G98&lt;&gt;"",M98&gt;0),M98*(IF(I98="Linux",         VLOOKUP(G98,Llistes!$D$11:$H$13,5,FALSE),          VLOOKUP(G98,Llistes!$D$11:$E$13,2,FALSE)  )                +  IF(K98="TG1",100,0) +   IF(K98="TG2",450,0) +   IF(L98="1TB",70,0)),"")</f>
        <v/>
      </c>
      <c r="O98" s="1" t="str">
        <f>IF(AND(G98&lt;&gt;"",M98&gt;0),M98*  IF(I98="Linux", Llistes!$I$12, Llistes!$F$12),"")</f>
        <v/>
      </c>
      <c r="P98" s="4" t="str">
        <f t="shared" si="1"/>
        <v/>
      </c>
      <c r="R98" s="93"/>
    </row>
    <row r="99" spans="4:18" x14ac:dyDescent="0.2">
      <c r="D99" s="85"/>
      <c r="E99" s="86"/>
      <c r="F99" s="87"/>
      <c r="G99" s="88"/>
      <c r="H99" s="88"/>
      <c r="I99" s="88"/>
      <c r="J99" s="88"/>
      <c r="K99" s="87"/>
      <c r="L99" s="87"/>
      <c r="M99" s="87"/>
      <c r="N99" s="1" t="str">
        <f>IF(AND(G99&lt;&gt;"",M99&gt;0),M99*(IF(I99="Linux",         VLOOKUP(G99,Llistes!$D$11:$H$13,5,FALSE),          VLOOKUP(G99,Llistes!$D$11:$E$13,2,FALSE)  )                +  IF(K99="TG1",100,0) +   IF(K99="TG2",450,0) +   IF(L99="1TB",70,0)),"")</f>
        <v/>
      </c>
      <c r="O99" s="1" t="str">
        <f>IF(AND(G99&lt;&gt;"",M99&gt;0),M99*  IF(I99="Linux", Llistes!$I$12, Llistes!$F$12),"")</f>
        <v/>
      </c>
      <c r="P99" s="4" t="str">
        <f t="shared" si="1"/>
        <v/>
      </c>
      <c r="R99" s="93"/>
    </row>
    <row r="100" spans="4:18" ht="13.5" thickBot="1" x14ac:dyDescent="0.25">
      <c r="D100" s="89"/>
      <c r="E100" s="90"/>
      <c r="F100" s="91"/>
      <c r="G100" s="92"/>
      <c r="H100" s="92"/>
      <c r="I100" s="92"/>
      <c r="J100" s="92"/>
      <c r="K100" s="91"/>
      <c r="L100" s="91"/>
      <c r="M100" s="91"/>
      <c r="N100" s="5" t="str">
        <f>IF(AND(G100&lt;&gt;"",M100&gt;0),M100*(IF(I100="Linux",         VLOOKUP(G100,Llistes!$D$11:$H$13,5,FALSE),          VLOOKUP(G100,Llistes!$D$11:$E$13,2,FALSE)  )                +  IF(K100="TG1",100,0) +   IF(K100="TG2",450,0) +   IF(L100="1TB",70,0)),"")</f>
        <v/>
      </c>
      <c r="O100" s="5" t="str">
        <f>IF(AND(G100&lt;&gt;"",M100&gt;0),M100*  IF(I100="Linux", Llistes!$I$12, Llistes!$F$12),"")</f>
        <v/>
      </c>
      <c r="P100" s="6" t="str">
        <f t="shared" si="1"/>
        <v/>
      </c>
      <c r="R100" s="93"/>
    </row>
  </sheetData>
  <sheetProtection algorithmName="SHA-512" hashValue="XI6t66HdZ7eTfJcGbcLmm92D/cwam38fumBZ+T+I8e2GFG3GGDflYXrZTsd/POOr+O2NHgWkQLuKg1bOT/NewQ==" saltValue="5KgSg1OqPkDbIgTJC2s7Iw==" spinCount="100000" sheet="1" objects="1" scenarios="1"/>
  <protectedRanges>
    <protectedRange sqref="D13:M100" name="Interval1"/>
  </protectedRanges>
  <mergeCells count="16">
    <mergeCell ref="K7:K8"/>
    <mergeCell ref="J3:P3"/>
    <mergeCell ref="D3:I3"/>
    <mergeCell ref="D5:P5"/>
    <mergeCell ref="D10:G10"/>
    <mergeCell ref="G7:G8"/>
    <mergeCell ref="M7:M8"/>
    <mergeCell ref="N7:N8"/>
    <mergeCell ref="O7:O8"/>
    <mergeCell ref="J7:J8"/>
    <mergeCell ref="H7:H8"/>
    <mergeCell ref="P7:P8"/>
    <mergeCell ref="D7:D8"/>
    <mergeCell ref="E6:F6"/>
    <mergeCell ref="K6:L6"/>
    <mergeCell ref="G6:J6"/>
  </mergeCells>
  <conditionalFormatting sqref="M16">
    <cfRule type="expression" dxfId="22" priority="13">
      <formula>siinm($G$16&lt;&gt;"",Verdader,FALSE)</formula>
    </cfRule>
  </conditionalFormatting>
  <conditionalFormatting sqref="F13:F100">
    <cfRule type="expression" dxfId="21" priority="3">
      <formula>IF(AND(G13&lt;&gt;"",F13=""),TRUE,FALSE)</formula>
    </cfRule>
    <cfRule type="expression" dxfId="20" priority="10">
      <formula>IF(F13&gt;2013,TRUE,FALSE)</formula>
    </cfRule>
  </conditionalFormatting>
  <conditionalFormatting sqref="I13:I100">
    <cfRule type="expression" dxfId="19" priority="9">
      <formula>IF(AND(G13&lt;&gt;"",I13=""),TRUE,FALSE)</formula>
    </cfRule>
  </conditionalFormatting>
  <conditionalFormatting sqref="M13:M100">
    <cfRule type="expression" dxfId="18" priority="6">
      <formula>IF(AND(G13&lt;&gt;"",OR(M13="",H13="")),TRUE,FALSE)</formula>
    </cfRule>
  </conditionalFormatting>
  <conditionalFormatting sqref="E13:E100">
    <cfRule type="expression" dxfId="17" priority="5">
      <formula>IF(AND(G13&lt;&gt;"",E13=""),TRUE,FALSE)</formula>
    </cfRule>
  </conditionalFormatting>
  <conditionalFormatting sqref="H13:H100">
    <cfRule type="expression" dxfId="16" priority="4">
      <formula>IF(AND(G13&lt;&gt;"",H13=""),TRUE,FALSE)</formula>
    </cfRule>
  </conditionalFormatting>
  <conditionalFormatting sqref="D13:D100">
    <cfRule type="expression" dxfId="15" priority="2">
      <formula>IF(AND(G13&lt;&gt;"",D13=""),TRUE,FALSE)</formula>
    </cfRule>
  </conditionalFormatting>
  <conditionalFormatting sqref="J13:J100">
    <cfRule type="expression" dxfId="14" priority="1">
      <formula>IF(AND(G13&lt;&gt;"",J13=""),TRUE,FALSE)</formula>
    </cfRule>
  </conditionalFormatting>
  <dataValidations count="2">
    <dataValidation type="list" allowBlank="1" showInputMessage="1" showErrorMessage="1" sqref="K13:K100">
      <formula1>"TG1,TG2, "</formula1>
    </dataValidation>
    <dataValidation type="list" allowBlank="1" showInputMessage="1" showErrorMessage="1" sqref="L13:L100">
      <formula1>"1TB, "</formula1>
    </dataValidation>
  </dataValidations>
  <hyperlinks>
    <hyperlink ref="R5" location="Portàtils!A1" display="è"/>
    <hyperlink ref="B5" location="Switchos!A1" display="ç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&amp;CPàgina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equal" allowBlank="1" showErrorMessage="1">
          <x14:formula1>
            <xm:f>Llistes!$B$4:$B$12</xm:f>
          </x14:formula1>
          <x14:formula2>
            <xm:f>0</xm:f>
          </x14:formula2>
          <xm:sqref>D13:D100</xm:sqref>
        </x14:dataValidation>
        <x14:dataValidation type="list" allowBlank="1" showInputMessage="1" showErrorMessage="1">
          <x14:formula1>
            <xm:f>Llistes!$N$11:$N$12</xm:f>
          </x14:formula1>
          <xm:sqref>J13:J100</xm:sqref>
        </x14:dataValidation>
        <x14:dataValidation type="list" allowBlank="1" showInputMessage="1" showErrorMessage="1">
          <x14:formula1>
            <xm:f>Llistes!$L$11:$L$12</xm:f>
          </x14:formula1>
          <xm:sqref>I13:I100</xm:sqref>
        </x14:dataValidation>
        <x14:dataValidation type="list" allowBlank="1" showInputMessage="1" showErrorMessage="1">
          <x14:formula1>
            <xm:f>Llistes!$P$11:$P$13</xm:f>
          </x14:formula1>
          <xm:sqref>H13:H100</xm:sqref>
        </x14:dataValidation>
        <x14:dataValidation type="list" allowBlank="1" showInputMessage="1" showErrorMessage="1">
          <x14:formula1>
            <xm:f>Llistes!$D$11:$D$13</xm:f>
          </x14:formula1>
          <xm:sqref>G13:G100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99"/>
  <sheetViews>
    <sheetView zoomScale="130" zoomScaleNormal="130" workbookViewId="0">
      <pane ySplit="11" topLeftCell="A12" activePane="bottomLeft" state="frozen"/>
      <selection pane="bottomLeft" activeCell="D5" sqref="D5:N5"/>
    </sheetView>
  </sheetViews>
  <sheetFormatPr defaultRowHeight="12.75" x14ac:dyDescent="0.2"/>
  <cols>
    <col min="1" max="1" width="1.28515625" style="69" customWidth="1"/>
    <col min="2" max="2" width="6.85546875" style="69" customWidth="1"/>
    <col min="3" max="3" width="1" style="69" customWidth="1"/>
    <col min="4" max="4" width="10" style="71" customWidth="1"/>
    <col min="5" max="5" width="22" style="72" customWidth="1"/>
    <col min="6" max="6" width="13.140625" style="73" customWidth="1"/>
    <col min="7" max="7" width="37.7109375" style="71" customWidth="1"/>
    <col min="8" max="8" width="10.42578125" style="71" customWidth="1"/>
    <col min="9" max="10" width="10.7109375" style="71" customWidth="1"/>
    <col min="11" max="11" width="10.28515625" style="71" customWidth="1"/>
    <col min="12" max="12" width="13.85546875" style="71" customWidth="1"/>
    <col min="13" max="13" width="13.28515625" style="71" customWidth="1"/>
    <col min="14" max="14" width="13.7109375" style="71" customWidth="1"/>
    <col min="15" max="15" width="1.5703125" style="69" customWidth="1"/>
    <col min="16" max="16" width="6.85546875" style="71" customWidth="1"/>
    <col min="17" max="17" width="1.5703125" style="69" customWidth="1"/>
    <col min="18" max="16384" width="9.140625" style="69"/>
  </cols>
  <sheetData>
    <row r="1" spans="2:17" ht="3.75" customHeight="1" x14ac:dyDescent="0.2">
      <c r="D1" s="69"/>
      <c r="E1" s="69"/>
      <c r="F1" s="71"/>
      <c r="G1" s="72"/>
      <c r="H1" s="73"/>
      <c r="N1" s="69"/>
      <c r="P1" s="69"/>
    </row>
    <row r="2" spans="2:17" ht="3.75" customHeight="1" x14ac:dyDescent="0.2"/>
    <row r="3" spans="2:17" ht="24" customHeight="1" x14ac:dyDescent="0.2">
      <c r="D3" s="203" t="s">
        <v>213</v>
      </c>
      <c r="E3" s="203"/>
      <c r="F3" s="203"/>
      <c r="G3" s="203"/>
      <c r="H3" s="203"/>
      <c r="I3" s="203"/>
      <c r="J3" s="164"/>
      <c r="K3" s="202" t="s">
        <v>186</v>
      </c>
      <c r="L3" s="202"/>
      <c r="M3" s="202"/>
      <c r="N3" s="202"/>
      <c r="O3" s="78"/>
      <c r="P3" s="69"/>
      <c r="Q3" s="78"/>
    </row>
    <row r="4" spans="2:17" ht="3.75" customHeight="1" x14ac:dyDescent="0.2">
      <c r="D4" s="69"/>
      <c r="E4" s="69"/>
      <c r="F4" s="71"/>
      <c r="G4" s="72"/>
      <c r="H4" s="73"/>
      <c r="N4" s="69"/>
      <c r="O4" s="78"/>
      <c r="P4" s="69"/>
      <c r="Q4" s="78"/>
    </row>
    <row r="5" spans="2:17" s="71" customFormat="1" ht="31.5" customHeight="1" x14ac:dyDescent="0.2">
      <c r="B5" s="147" t="s">
        <v>197</v>
      </c>
      <c r="D5" s="212" t="str">
        <f>IF(Unitat!C5="","Especifiqueu la unitat a la pestanya d'unitats",Unitat!C5)</f>
        <v>Especifiqueu la unitat a la pestanya d'unitats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69"/>
      <c r="P5" s="147" t="s">
        <v>193</v>
      </c>
      <c r="Q5" s="69"/>
    </row>
    <row r="6" spans="2:17" s="71" customFormat="1" ht="15.75" customHeight="1" x14ac:dyDescent="0.2">
      <c r="B6" s="109" t="s">
        <v>196</v>
      </c>
      <c r="D6" s="162" t="s">
        <v>1</v>
      </c>
      <c r="E6" s="213" t="s">
        <v>198</v>
      </c>
      <c r="F6" s="213"/>
      <c r="G6" s="171" t="s">
        <v>199</v>
      </c>
      <c r="H6" s="171"/>
      <c r="I6" s="171"/>
      <c r="J6" s="177" t="s">
        <v>245</v>
      </c>
      <c r="K6" s="171"/>
      <c r="L6" s="171"/>
      <c r="M6" s="171"/>
      <c r="N6" s="171"/>
      <c r="O6" s="69"/>
      <c r="P6" s="109" t="s">
        <v>221</v>
      </c>
      <c r="Q6" s="69"/>
    </row>
    <row r="7" spans="2:17" s="73" customFormat="1" ht="18" customHeight="1" x14ac:dyDescent="0.2">
      <c r="D7" s="209" t="s">
        <v>194</v>
      </c>
      <c r="E7" s="112" t="s">
        <v>16</v>
      </c>
      <c r="F7" s="112" t="s">
        <v>29</v>
      </c>
      <c r="G7" s="200" t="s">
        <v>215</v>
      </c>
      <c r="H7" s="200" t="s">
        <v>214</v>
      </c>
      <c r="I7" s="75" t="s">
        <v>19</v>
      </c>
      <c r="J7" s="178" t="s">
        <v>243</v>
      </c>
      <c r="K7" s="200" t="s">
        <v>9</v>
      </c>
      <c r="L7" s="201" t="s">
        <v>10</v>
      </c>
      <c r="M7" s="200" t="s">
        <v>5</v>
      </c>
      <c r="N7" s="201" t="s">
        <v>11</v>
      </c>
      <c r="O7" s="69"/>
      <c r="P7" s="94"/>
      <c r="Q7" s="69"/>
    </row>
    <row r="8" spans="2:17" s="76" customFormat="1" ht="22.5" customHeight="1" x14ac:dyDescent="0.2">
      <c r="D8" s="209"/>
      <c r="E8" s="113" t="s">
        <v>14</v>
      </c>
      <c r="F8" s="113" t="s">
        <v>216</v>
      </c>
      <c r="G8" s="200"/>
      <c r="H8" s="200"/>
      <c r="I8" s="152" t="s">
        <v>20</v>
      </c>
      <c r="J8" s="179" t="s">
        <v>244</v>
      </c>
      <c r="K8" s="200"/>
      <c r="L8" s="201"/>
      <c r="M8" s="200"/>
      <c r="N8" s="201"/>
      <c r="O8" s="69"/>
      <c r="P8" s="94"/>
      <c r="Q8" s="69"/>
    </row>
    <row r="9" spans="2:17" ht="4.5" customHeight="1" x14ac:dyDescent="0.2">
      <c r="P9" s="94"/>
    </row>
    <row r="10" spans="2:17" s="70" customFormat="1" ht="19.5" customHeight="1" x14ac:dyDescent="0.2">
      <c r="D10" s="199"/>
      <c r="E10" s="199"/>
      <c r="F10" s="199"/>
      <c r="G10" s="199"/>
      <c r="H10" s="95"/>
      <c r="I10" s="95"/>
      <c r="J10" s="174"/>
      <c r="K10" s="8">
        <f>SUM(K12:K99)</f>
        <v>0</v>
      </c>
      <c r="L10" s="7">
        <f>SUM(L12:L99)</f>
        <v>0</v>
      </c>
      <c r="M10" s="7">
        <f>SUM(M12:M99)</f>
        <v>0</v>
      </c>
      <c r="N10" s="7">
        <f>SUM(N12:N99)</f>
        <v>0</v>
      </c>
      <c r="O10" s="69"/>
      <c r="P10" s="94"/>
      <c r="Q10" s="69"/>
    </row>
    <row r="11" spans="2:17" ht="4.5" customHeight="1" thickBot="1" x14ac:dyDescent="0.25">
      <c r="J11" s="163"/>
      <c r="P11" s="94"/>
    </row>
    <row r="12" spans="2:17" x14ac:dyDescent="0.2">
      <c r="D12" s="81"/>
      <c r="E12" s="82"/>
      <c r="F12" s="83"/>
      <c r="G12" s="84"/>
      <c r="H12" s="84"/>
      <c r="I12" s="84"/>
      <c r="J12" s="83"/>
      <c r="K12" s="83"/>
      <c r="L12" s="2" t="str">
        <f>IF(AND(G12&lt;&gt;"",K12&gt;0),K12*( IF(I12="Linux",      VLOOKUP(G12,Llistes!$D$34:$H$37,5,FALSE),             VLOOKUP(G12,Llistes!$D$34:$E$37,2,FALSE)  )                         +  IF(J12="Dock",170,0)),"")</f>
        <v/>
      </c>
      <c r="M12" s="2" t="str">
        <f>IF(AND(G12&lt;&gt;"",K12&gt;0),K12*  IF(I12="Linux", Llistes!$I$35, Llistes!$F$35),"")</f>
        <v/>
      </c>
      <c r="N12" s="3" t="str">
        <f>IF(AND(G12&lt;&gt;"",K12&gt;0),L12-M12,"")</f>
        <v/>
      </c>
      <c r="P12" s="94"/>
    </row>
    <row r="13" spans="2:17" x14ac:dyDescent="0.2">
      <c r="D13" s="85"/>
      <c r="E13" s="86"/>
      <c r="F13" s="87"/>
      <c r="G13" s="88"/>
      <c r="H13" s="88"/>
      <c r="I13" s="88"/>
      <c r="J13" s="73"/>
      <c r="K13" s="87"/>
      <c r="L13" s="1" t="str">
        <f>IF(AND(G13&lt;&gt;"",K13&gt;0),K13*( IF(I13="Linux",      VLOOKUP(G13,Llistes!$D$34:$H$37,5,FALSE),             VLOOKUP(G13,Llistes!$D$34:$E$37,2,FALSE)  )                         +  IF(J13="Dock",170,0)),"")</f>
        <v/>
      </c>
      <c r="M13" s="1" t="str">
        <f>IF(AND(G13&lt;&gt;"",K13&gt;0),K13*  IF(I13="Linux", Llistes!$I$35, Llistes!$F$35),"")</f>
        <v/>
      </c>
      <c r="N13" s="4" t="str">
        <f t="shared" ref="N13:N76" si="0">IF(AND(G13&lt;&gt;"",K13&gt;0),L13-M13,"")</f>
        <v/>
      </c>
      <c r="P13" s="94"/>
    </row>
    <row r="14" spans="2:17" x14ac:dyDescent="0.2">
      <c r="D14" s="85"/>
      <c r="E14" s="86"/>
      <c r="F14" s="87"/>
      <c r="G14" s="88"/>
      <c r="H14" s="88"/>
      <c r="I14" s="88"/>
      <c r="J14" s="87"/>
      <c r="K14" s="87"/>
      <c r="L14" s="1" t="str">
        <f>IF(AND(G14&lt;&gt;"",K14&gt;0),K14*( IF(I14="Linux",      VLOOKUP(G14,Llistes!$D$34:$H$37,5,FALSE),             VLOOKUP(G14,Llistes!$D$34:$E$37,2,FALSE)  )                         +  IF(J14="Dock",170,0)),"")</f>
        <v/>
      </c>
      <c r="M14" s="1" t="str">
        <f>IF(AND(G14&lt;&gt;"",K14&gt;0),K14*  IF(I14="Linux", Llistes!$I$35, Llistes!$F$35),"")</f>
        <v/>
      </c>
      <c r="N14" s="4" t="str">
        <f t="shared" si="0"/>
        <v/>
      </c>
      <c r="P14" s="94"/>
    </row>
    <row r="15" spans="2:17" x14ac:dyDescent="0.2">
      <c r="D15" s="85"/>
      <c r="E15" s="86"/>
      <c r="F15" s="87"/>
      <c r="G15" s="88"/>
      <c r="H15" s="88"/>
      <c r="I15" s="88"/>
      <c r="J15" s="87"/>
      <c r="K15" s="87"/>
      <c r="L15" s="1" t="str">
        <f>IF(AND(G15&lt;&gt;"",K15&gt;0),K15*( IF(I15="Linux",      VLOOKUP(G15,Llistes!$D$34:$H$37,5,FALSE),             VLOOKUP(G15,Llistes!$D$34:$E$37,2,FALSE)  )                         +  IF(J15="Dock",170,0)),"")</f>
        <v/>
      </c>
      <c r="M15" s="1" t="str">
        <f>IF(AND(G15&lt;&gt;"",K15&gt;0),K15*  IF(I15="Linux", Llistes!$I$35, Llistes!$F$35),"")</f>
        <v/>
      </c>
      <c r="N15" s="4" t="str">
        <f t="shared" si="0"/>
        <v/>
      </c>
      <c r="P15" s="94"/>
    </row>
    <row r="16" spans="2:17" x14ac:dyDescent="0.2">
      <c r="D16" s="85"/>
      <c r="E16" s="86"/>
      <c r="F16" s="87"/>
      <c r="G16" s="88"/>
      <c r="H16" s="88"/>
      <c r="I16" s="88"/>
      <c r="J16" s="87"/>
      <c r="K16" s="87"/>
      <c r="L16" s="1" t="str">
        <f>IF(AND(G16&lt;&gt;"",K16&gt;0),K16*( IF(I16="Linux",      VLOOKUP(G16,Llistes!$D$34:$H$37,5,FALSE),             VLOOKUP(G16,Llistes!$D$34:$E$37,2,FALSE)  )                         +  IF(J16="Dock",170,0)),"")</f>
        <v/>
      </c>
      <c r="M16" s="1" t="str">
        <f>IF(AND(G16&lt;&gt;"",K16&gt;0),K16*  IF(I16="Linux", Llistes!$I$35, Llistes!$F$35),"")</f>
        <v/>
      </c>
      <c r="N16" s="4" t="str">
        <f t="shared" si="0"/>
        <v/>
      </c>
      <c r="P16" s="94"/>
    </row>
    <row r="17" spans="4:16" x14ac:dyDescent="0.2">
      <c r="D17" s="85"/>
      <c r="E17" s="86"/>
      <c r="F17" s="87"/>
      <c r="G17" s="88"/>
      <c r="H17" s="88"/>
      <c r="I17" s="88"/>
      <c r="J17" s="87"/>
      <c r="K17" s="87"/>
      <c r="L17" s="1" t="str">
        <f>IF(AND(G17&lt;&gt;"",K17&gt;0),K17*( IF(I17="Linux",      VLOOKUP(G17,Llistes!$D$34:$H$37,5,FALSE),             VLOOKUP(G17,Llistes!$D$34:$E$37,2,FALSE)  )                         +  IF(J17="Dock",170,0)),"")</f>
        <v/>
      </c>
      <c r="M17" s="1" t="str">
        <f>IF(AND(G17&lt;&gt;"",K17&gt;0),K17*  IF(I17="Linux", Llistes!$I$35, Llistes!$F$35),"")</f>
        <v/>
      </c>
      <c r="N17" s="4" t="str">
        <f t="shared" si="0"/>
        <v/>
      </c>
      <c r="P17" s="94"/>
    </row>
    <row r="18" spans="4:16" x14ac:dyDescent="0.2">
      <c r="D18" s="85"/>
      <c r="E18" s="86"/>
      <c r="F18" s="87"/>
      <c r="G18" s="88"/>
      <c r="H18" s="88"/>
      <c r="I18" s="88"/>
      <c r="J18" s="87"/>
      <c r="K18" s="87"/>
      <c r="L18" s="1" t="str">
        <f>IF(AND(G18&lt;&gt;"",K18&gt;0),K18*( IF(I18="Linux",      VLOOKUP(G18,Llistes!$D$34:$H$37,5,FALSE),             VLOOKUP(G18,Llistes!$D$34:$E$37,2,FALSE)  )                         +  IF(J18="Dock",170,0)),"")</f>
        <v/>
      </c>
      <c r="M18" s="1" t="str">
        <f>IF(AND(G18&lt;&gt;"",K18&gt;0),K18*  IF(I18="Linux", Llistes!$I$35, Llistes!$F$35),"")</f>
        <v/>
      </c>
      <c r="N18" s="4" t="str">
        <f t="shared" si="0"/>
        <v/>
      </c>
      <c r="P18" s="94"/>
    </row>
    <row r="19" spans="4:16" x14ac:dyDescent="0.2">
      <c r="D19" s="85"/>
      <c r="E19" s="86"/>
      <c r="F19" s="87"/>
      <c r="G19" s="88"/>
      <c r="H19" s="88"/>
      <c r="I19" s="88"/>
      <c r="J19" s="87"/>
      <c r="K19" s="87"/>
      <c r="L19" s="1" t="str">
        <f>IF(AND(G19&lt;&gt;"",K19&gt;0),K19*( IF(I19="Linux",      VLOOKUP(G19,Llistes!$D$34:$H$37,5,FALSE),             VLOOKUP(G19,Llistes!$D$34:$E$37,2,FALSE)  )                         +  IF(J19="Dock",170,0)),"")</f>
        <v/>
      </c>
      <c r="M19" s="1" t="str">
        <f>IF(AND(G19&lt;&gt;"",K19&gt;0),K19*  IF(I19="Linux", Llistes!$I$35, Llistes!$F$35),"")</f>
        <v/>
      </c>
      <c r="N19" s="4" t="str">
        <f t="shared" si="0"/>
        <v/>
      </c>
      <c r="P19" s="94"/>
    </row>
    <row r="20" spans="4:16" x14ac:dyDescent="0.2">
      <c r="D20" s="85"/>
      <c r="E20" s="86"/>
      <c r="F20" s="87"/>
      <c r="G20" s="88"/>
      <c r="H20" s="88"/>
      <c r="I20" s="88"/>
      <c r="J20" s="87"/>
      <c r="K20" s="87"/>
      <c r="L20" s="1" t="str">
        <f>IF(AND(G20&lt;&gt;"",K20&gt;0),K20*( IF(I20="Linux",      VLOOKUP(G20,Llistes!$D$34:$H$37,5,FALSE),             VLOOKUP(G20,Llistes!$D$34:$E$37,2,FALSE)  )                         +  IF(J20="Dock",170,0)),"")</f>
        <v/>
      </c>
      <c r="M20" s="1" t="str">
        <f>IF(AND(G20&lt;&gt;"",K20&gt;0),K20*  IF(I20="Linux", Llistes!$I$35, Llistes!$F$35),"")</f>
        <v/>
      </c>
      <c r="N20" s="4" t="str">
        <f t="shared" si="0"/>
        <v/>
      </c>
      <c r="P20" s="94"/>
    </row>
    <row r="21" spans="4:16" x14ac:dyDescent="0.2">
      <c r="D21" s="85"/>
      <c r="E21" s="86"/>
      <c r="F21" s="87"/>
      <c r="G21" s="88"/>
      <c r="H21" s="88"/>
      <c r="I21" s="88"/>
      <c r="J21" s="87"/>
      <c r="K21" s="87"/>
      <c r="L21" s="1" t="str">
        <f>IF(AND(G21&lt;&gt;"",K21&gt;0),K21*( IF(I21="Linux",      VLOOKUP(G21,Llistes!$D$34:$H$37,5,FALSE),             VLOOKUP(G21,Llistes!$D$34:$E$37,2,FALSE)  )                         +  IF(J21="Dock",170,0)),"")</f>
        <v/>
      </c>
      <c r="M21" s="1" t="str">
        <f>IF(AND(G21&lt;&gt;"",K21&gt;0),K21*  IF(I21="Linux", Llistes!$I$35, Llistes!$F$35),"")</f>
        <v/>
      </c>
      <c r="N21" s="4" t="str">
        <f t="shared" si="0"/>
        <v/>
      </c>
      <c r="P21" s="94"/>
    </row>
    <row r="22" spans="4:16" x14ac:dyDescent="0.2">
      <c r="D22" s="85"/>
      <c r="E22" s="86"/>
      <c r="F22" s="87"/>
      <c r="G22" s="88"/>
      <c r="H22" s="88"/>
      <c r="I22" s="88"/>
      <c r="J22" s="87"/>
      <c r="K22" s="87"/>
      <c r="L22" s="1" t="str">
        <f>IF(AND(G22&lt;&gt;"",K22&gt;0),K22*( IF(I22="Linux",      VLOOKUP(G22,Llistes!$D$34:$H$37,5,FALSE),             VLOOKUP(G22,Llistes!$D$34:$E$37,2,FALSE)  )                         +  IF(J22="Dock",170,0)),"")</f>
        <v/>
      </c>
      <c r="M22" s="1" t="str">
        <f>IF(AND(G22&lt;&gt;"",K22&gt;0),K22*  IF(I22="Linux", Llistes!$I$35, Llistes!$F$35),"")</f>
        <v/>
      </c>
      <c r="N22" s="4" t="str">
        <f t="shared" si="0"/>
        <v/>
      </c>
      <c r="P22" s="94"/>
    </row>
    <row r="23" spans="4:16" x14ac:dyDescent="0.2">
      <c r="D23" s="85"/>
      <c r="E23" s="86"/>
      <c r="F23" s="87"/>
      <c r="G23" s="88"/>
      <c r="H23" s="88"/>
      <c r="I23" s="88"/>
      <c r="J23" s="87"/>
      <c r="K23" s="87"/>
      <c r="L23" s="1" t="str">
        <f>IF(AND(G23&lt;&gt;"",K23&gt;0),K23*( IF(I23="Linux",      VLOOKUP(G23,Llistes!$D$34:$H$37,5,FALSE),             VLOOKUP(G23,Llistes!$D$34:$E$37,2,FALSE)  )                         +  IF(J23="Dock",170,0)),"")</f>
        <v/>
      </c>
      <c r="M23" s="1" t="str">
        <f>IF(AND(G23&lt;&gt;"",K23&gt;0),K23*  IF(I23="Linux", Llistes!$I$35, Llistes!$F$35),"")</f>
        <v/>
      </c>
      <c r="N23" s="4" t="str">
        <f t="shared" si="0"/>
        <v/>
      </c>
      <c r="P23" s="94"/>
    </row>
    <row r="24" spans="4:16" x14ac:dyDescent="0.2">
      <c r="D24" s="85"/>
      <c r="E24" s="86"/>
      <c r="F24" s="87"/>
      <c r="G24" s="88"/>
      <c r="H24" s="88"/>
      <c r="I24" s="88"/>
      <c r="J24" s="87"/>
      <c r="K24" s="87"/>
      <c r="L24" s="1" t="str">
        <f>IF(AND(G24&lt;&gt;"",K24&gt;0),K24*( IF(I24="Linux",      VLOOKUP(G24,Llistes!$D$34:$H$37,5,FALSE),             VLOOKUP(G24,Llistes!$D$34:$E$37,2,FALSE)  )                         +  IF(J24="Dock",170,0)),"")</f>
        <v/>
      </c>
      <c r="M24" s="1" t="str">
        <f>IF(AND(G24&lt;&gt;"",K24&gt;0),K24*  IF(I24="Linux", Llistes!$I$35, Llistes!$F$35),"")</f>
        <v/>
      </c>
      <c r="N24" s="4" t="str">
        <f t="shared" si="0"/>
        <v/>
      </c>
      <c r="P24" s="94"/>
    </row>
    <row r="25" spans="4:16" x14ac:dyDescent="0.2">
      <c r="D25" s="85"/>
      <c r="E25" s="86"/>
      <c r="F25" s="87"/>
      <c r="G25" s="88"/>
      <c r="H25" s="88"/>
      <c r="I25" s="88"/>
      <c r="J25" s="87"/>
      <c r="K25" s="87"/>
      <c r="L25" s="1" t="str">
        <f>IF(AND(G25&lt;&gt;"",K25&gt;0),K25*( IF(I25="Linux",      VLOOKUP(G25,Llistes!$D$34:$H$37,5,FALSE),             VLOOKUP(G25,Llistes!$D$34:$E$37,2,FALSE)  )                         +  IF(J25="Dock",170,0)),"")</f>
        <v/>
      </c>
      <c r="M25" s="1" t="str">
        <f>IF(AND(G25&lt;&gt;"",K25&gt;0),K25*  IF(I25="Linux", Llistes!$I$35, Llistes!$F$35),"")</f>
        <v/>
      </c>
      <c r="N25" s="4" t="str">
        <f t="shared" si="0"/>
        <v/>
      </c>
      <c r="P25" s="94"/>
    </row>
    <row r="26" spans="4:16" x14ac:dyDescent="0.2">
      <c r="D26" s="85"/>
      <c r="E26" s="86"/>
      <c r="F26" s="87"/>
      <c r="G26" s="88"/>
      <c r="H26" s="88"/>
      <c r="I26" s="88"/>
      <c r="J26" s="87"/>
      <c r="K26" s="87"/>
      <c r="L26" s="1" t="str">
        <f>IF(AND(G26&lt;&gt;"",K26&gt;0),K26*( IF(I26="Linux",      VLOOKUP(G26,Llistes!$D$34:$H$37,5,FALSE),             VLOOKUP(G26,Llistes!$D$34:$E$37,2,FALSE)  )                         +  IF(J26="Dock",170,0)),"")</f>
        <v/>
      </c>
      <c r="M26" s="1" t="str">
        <f>IF(AND(G26&lt;&gt;"",K26&gt;0),K26*  IF(I26="Linux", Llistes!$I$35, Llistes!$F$35),"")</f>
        <v/>
      </c>
      <c r="N26" s="4" t="str">
        <f t="shared" si="0"/>
        <v/>
      </c>
      <c r="P26" s="94"/>
    </row>
    <row r="27" spans="4:16" x14ac:dyDescent="0.2">
      <c r="D27" s="85"/>
      <c r="E27" s="86"/>
      <c r="F27" s="87"/>
      <c r="G27" s="88"/>
      <c r="H27" s="88"/>
      <c r="I27" s="88"/>
      <c r="J27" s="87"/>
      <c r="K27" s="87"/>
      <c r="L27" s="1" t="str">
        <f>IF(AND(G27&lt;&gt;"",K27&gt;0),K27*( IF(I27="Linux",      VLOOKUP(G27,Llistes!$D$34:$H$37,5,FALSE),             VLOOKUP(G27,Llistes!$D$34:$E$37,2,FALSE)  )                         +  IF(J27="Dock",170,0)),"")</f>
        <v/>
      </c>
      <c r="M27" s="1" t="str">
        <f>IF(AND(G27&lt;&gt;"",K27&gt;0),K27*  IF(I27="Linux", Llistes!$I$35, Llistes!$F$35),"")</f>
        <v/>
      </c>
      <c r="N27" s="4" t="str">
        <f t="shared" si="0"/>
        <v/>
      </c>
      <c r="P27" s="94"/>
    </row>
    <row r="28" spans="4:16" x14ac:dyDescent="0.2">
      <c r="D28" s="85"/>
      <c r="E28" s="86"/>
      <c r="F28" s="87"/>
      <c r="G28" s="88"/>
      <c r="H28" s="88"/>
      <c r="I28" s="88"/>
      <c r="J28" s="87"/>
      <c r="K28" s="87"/>
      <c r="L28" s="1" t="str">
        <f>IF(AND(G28&lt;&gt;"",K28&gt;0),K28*( IF(I28="Linux",      VLOOKUP(G28,Llistes!$D$34:$H$37,5,FALSE),             VLOOKUP(G28,Llistes!$D$34:$E$37,2,FALSE)  )                         +  IF(J28="Dock",170,0)),"")</f>
        <v/>
      </c>
      <c r="M28" s="1" t="str">
        <f>IF(AND(G28&lt;&gt;"",K28&gt;0),K28*  IF(I28="Linux", Llistes!$I$35, Llistes!$F$35),"")</f>
        <v/>
      </c>
      <c r="N28" s="4" t="str">
        <f t="shared" si="0"/>
        <v/>
      </c>
      <c r="P28" s="94"/>
    </row>
    <row r="29" spans="4:16" x14ac:dyDescent="0.2">
      <c r="D29" s="85"/>
      <c r="E29" s="86"/>
      <c r="F29" s="87"/>
      <c r="G29" s="88"/>
      <c r="H29" s="88"/>
      <c r="I29" s="88"/>
      <c r="J29" s="87"/>
      <c r="K29" s="87"/>
      <c r="L29" s="1" t="str">
        <f>IF(AND(G29&lt;&gt;"",K29&gt;0),K29*( IF(I29="Linux",      VLOOKUP(G29,Llistes!$D$34:$H$37,5,FALSE),             VLOOKUP(G29,Llistes!$D$34:$E$37,2,FALSE)  )                         +  IF(J29="Dock",170,0)),"")</f>
        <v/>
      </c>
      <c r="M29" s="1" t="str">
        <f>IF(AND(G29&lt;&gt;"",K29&gt;0),K29*  IF(I29="Linux", Llistes!$I$35, Llistes!$F$35),"")</f>
        <v/>
      </c>
      <c r="N29" s="4" t="str">
        <f t="shared" si="0"/>
        <v/>
      </c>
      <c r="P29" s="94"/>
    </row>
    <row r="30" spans="4:16" x14ac:dyDescent="0.2">
      <c r="D30" s="85"/>
      <c r="E30" s="86"/>
      <c r="F30" s="87"/>
      <c r="G30" s="88"/>
      <c r="H30" s="88"/>
      <c r="I30" s="88"/>
      <c r="J30" s="87"/>
      <c r="K30" s="87"/>
      <c r="L30" s="1" t="str">
        <f>IF(AND(G30&lt;&gt;"",K30&gt;0),K30*( IF(I30="Linux",      VLOOKUP(G30,Llistes!$D$34:$H$37,5,FALSE),             VLOOKUP(G30,Llistes!$D$34:$E$37,2,FALSE)  )                         +  IF(J30="Dock",170,0)),"")</f>
        <v/>
      </c>
      <c r="M30" s="1" t="str">
        <f>IF(AND(G30&lt;&gt;"",K30&gt;0),K30*  IF(I30="Linux", Llistes!$I$35, Llistes!$F$35),"")</f>
        <v/>
      </c>
      <c r="N30" s="4" t="str">
        <f t="shared" si="0"/>
        <v/>
      </c>
      <c r="P30" s="94"/>
    </row>
    <row r="31" spans="4:16" x14ac:dyDescent="0.2">
      <c r="D31" s="85"/>
      <c r="E31" s="86"/>
      <c r="F31" s="87"/>
      <c r="G31" s="88"/>
      <c r="H31" s="88"/>
      <c r="I31" s="88"/>
      <c r="J31" s="87"/>
      <c r="K31" s="87"/>
      <c r="L31" s="1" t="str">
        <f>IF(AND(G31&lt;&gt;"",K31&gt;0),K31*( IF(I31="Linux",      VLOOKUP(G31,Llistes!$D$34:$H$37,5,FALSE),             VLOOKUP(G31,Llistes!$D$34:$E$37,2,FALSE)  )                         +  IF(J31="Dock",170,0)),"")</f>
        <v/>
      </c>
      <c r="M31" s="1" t="str">
        <f>IF(AND(G31&lt;&gt;"",K31&gt;0),K31*  IF(I31="Linux", Llistes!$I$35, Llistes!$F$35),"")</f>
        <v/>
      </c>
      <c r="N31" s="4" t="str">
        <f t="shared" si="0"/>
        <v/>
      </c>
      <c r="P31" s="94"/>
    </row>
    <row r="32" spans="4:16" x14ac:dyDescent="0.2">
      <c r="D32" s="85"/>
      <c r="E32" s="86"/>
      <c r="F32" s="87"/>
      <c r="G32" s="88"/>
      <c r="H32" s="88"/>
      <c r="I32" s="88"/>
      <c r="J32" s="87"/>
      <c r="K32" s="87"/>
      <c r="L32" s="1" t="str">
        <f>IF(AND(G32&lt;&gt;"",K32&gt;0),K32*( IF(I32="Linux",      VLOOKUP(G32,Llistes!$D$34:$H$37,5,FALSE),             VLOOKUP(G32,Llistes!$D$34:$E$37,2,FALSE)  )                         +  IF(J32="Dock",170,0)),"")</f>
        <v/>
      </c>
      <c r="M32" s="1" t="str">
        <f>IF(AND(G32&lt;&gt;"",K32&gt;0),K32*  IF(I32="Linux", Llistes!$I$35, Llistes!$F$35),"")</f>
        <v/>
      </c>
      <c r="N32" s="4" t="str">
        <f t="shared" si="0"/>
        <v/>
      </c>
      <c r="P32" s="94"/>
    </row>
    <row r="33" spans="4:16" x14ac:dyDescent="0.2">
      <c r="D33" s="85"/>
      <c r="E33" s="86"/>
      <c r="F33" s="87"/>
      <c r="G33" s="88"/>
      <c r="H33" s="88"/>
      <c r="I33" s="88"/>
      <c r="J33" s="87"/>
      <c r="K33" s="87"/>
      <c r="L33" s="1" t="str">
        <f>IF(AND(G33&lt;&gt;"",K33&gt;0),K33*( IF(I33="Linux",      VLOOKUP(G33,Llistes!$D$34:$H$37,5,FALSE),             VLOOKUP(G33,Llistes!$D$34:$E$37,2,FALSE)  )                         +  IF(J33="Dock",170,0)),"")</f>
        <v/>
      </c>
      <c r="M33" s="1" t="str">
        <f>IF(AND(G33&lt;&gt;"",K33&gt;0),K33*  IF(I33="Linux", Llistes!$I$35, Llistes!$F$35),"")</f>
        <v/>
      </c>
      <c r="N33" s="4" t="str">
        <f t="shared" si="0"/>
        <v/>
      </c>
      <c r="P33" s="94"/>
    </row>
    <row r="34" spans="4:16" x14ac:dyDescent="0.2">
      <c r="D34" s="85"/>
      <c r="E34" s="86"/>
      <c r="F34" s="87"/>
      <c r="G34" s="88"/>
      <c r="H34" s="88"/>
      <c r="I34" s="88"/>
      <c r="J34" s="87"/>
      <c r="K34" s="87"/>
      <c r="L34" s="1" t="str">
        <f>IF(AND(G34&lt;&gt;"",K34&gt;0),K34*( IF(I34="Linux",      VLOOKUP(G34,Llistes!$D$34:$H$37,5,FALSE),             VLOOKUP(G34,Llistes!$D$34:$E$37,2,FALSE)  )                         +  IF(J34="Dock",170,0)),"")</f>
        <v/>
      </c>
      <c r="M34" s="1" t="str">
        <f>IF(AND(G34&lt;&gt;"",K34&gt;0),K34*  IF(I34="Linux", Llistes!$I$35, Llistes!$F$35),"")</f>
        <v/>
      </c>
      <c r="N34" s="4" t="str">
        <f t="shared" si="0"/>
        <v/>
      </c>
      <c r="P34" s="94"/>
    </row>
    <row r="35" spans="4:16" x14ac:dyDescent="0.2">
      <c r="D35" s="85"/>
      <c r="E35" s="86"/>
      <c r="F35" s="87"/>
      <c r="G35" s="88"/>
      <c r="H35" s="88"/>
      <c r="I35" s="88"/>
      <c r="J35" s="87"/>
      <c r="K35" s="87"/>
      <c r="L35" s="1" t="str">
        <f>IF(AND(G35&lt;&gt;"",K35&gt;0),K35*( IF(I35="Linux",      VLOOKUP(G35,Llistes!$D$34:$H$37,5,FALSE),             VLOOKUP(G35,Llistes!$D$34:$E$37,2,FALSE)  )                         +  IF(J35="Dock",170,0)),"")</f>
        <v/>
      </c>
      <c r="M35" s="1" t="str">
        <f>IF(AND(G35&lt;&gt;"",K35&gt;0),K35*  IF(I35="Linux", Llistes!$I$35, Llistes!$F$35),"")</f>
        <v/>
      </c>
      <c r="N35" s="4" t="str">
        <f t="shared" si="0"/>
        <v/>
      </c>
      <c r="P35" s="94"/>
    </row>
    <row r="36" spans="4:16" x14ac:dyDescent="0.2">
      <c r="D36" s="85"/>
      <c r="E36" s="86"/>
      <c r="F36" s="87"/>
      <c r="G36" s="88"/>
      <c r="H36" s="88"/>
      <c r="I36" s="88"/>
      <c r="J36" s="87"/>
      <c r="K36" s="87"/>
      <c r="L36" s="1" t="str">
        <f>IF(AND(G36&lt;&gt;"",K36&gt;0),K36*( IF(I36="Linux",      VLOOKUP(G36,Llistes!$D$34:$H$37,5,FALSE),             VLOOKUP(G36,Llistes!$D$34:$E$37,2,FALSE)  )                         +  IF(J36="Dock",170,0)),"")</f>
        <v/>
      </c>
      <c r="M36" s="1" t="str">
        <f>IF(AND(G36&lt;&gt;"",K36&gt;0),K36*  IF(I36="Linux", Llistes!$I$35, Llistes!$F$35),"")</f>
        <v/>
      </c>
      <c r="N36" s="4" t="str">
        <f t="shared" si="0"/>
        <v/>
      </c>
      <c r="P36" s="94"/>
    </row>
    <row r="37" spans="4:16" x14ac:dyDescent="0.2">
      <c r="D37" s="85"/>
      <c r="E37" s="86"/>
      <c r="F37" s="87"/>
      <c r="G37" s="88"/>
      <c r="H37" s="88"/>
      <c r="I37" s="88"/>
      <c r="J37" s="87"/>
      <c r="K37" s="87"/>
      <c r="L37" s="1" t="str">
        <f>IF(AND(G37&lt;&gt;"",K37&gt;0),K37*( IF(I37="Linux",      VLOOKUP(G37,Llistes!$D$34:$H$37,5,FALSE),             VLOOKUP(G37,Llistes!$D$34:$E$37,2,FALSE)  )                         +  IF(J37="Dock",170,0)),"")</f>
        <v/>
      </c>
      <c r="M37" s="1" t="str">
        <f>IF(AND(G37&lt;&gt;"",K37&gt;0),K37*  IF(I37="Linux", Llistes!$I$35, Llistes!$F$35),"")</f>
        <v/>
      </c>
      <c r="N37" s="4" t="str">
        <f t="shared" si="0"/>
        <v/>
      </c>
      <c r="P37" s="94"/>
    </row>
    <row r="38" spans="4:16" x14ac:dyDescent="0.2">
      <c r="D38" s="85"/>
      <c r="E38" s="86"/>
      <c r="F38" s="87"/>
      <c r="G38" s="88"/>
      <c r="H38" s="88"/>
      <c r="I38" s="88"/>
      <c r="J38" s="87"/>
      <c r="K38" s="87"/>
      <c r="L38" s="1" t="str">
        <f>IF(AND(G38&lt;&gt;"",K38&gt;0),K38*( IF(I38="Linux",      VLOOKUP(G38,Llistes!$D$34:$H$37,5,FALSE),             VLOOKUP(G38,Llistes!$D$34:$E$37,2,FALSE)  )                         +  IF(J38="Dock",170,0)),"")</f>
        <v/>
      </c>
      <c r="M38" s="1" t="str">
        <f>IF(AND(G38&lt;&gt;"",K38&gt;0),K38*  IF(I38="Linux", Llistes!$I$35, Llistes!$F$35),"")</f>
        <v/>
      </c>
      <c r="N38" s="4" t="str">
        <f t="shared" si="0"/>
        <v/>
      </c>
      <c r="P38" s="94"/>
    </row>
    <row r="39" spans="4:16" x14ac:dyDescent="0.2">
      <c r="D39" s="85"/>
      <c r="E39" s="86"/>
      <c r="F39" s="87"/>
      <c r="G39" s="88"/>
      <c r="H39" s="88"/>
      <c r="I39" s="88"/>
      <c r="J39" s="87"/>
      <c r="K39" s="87"/>
      <c r="L39" s="1" t="str">
        <f>IF(AND(G39&lt;&gt;"",K39&gt;0),K39*( IF(I39="Linux",      VLOOKUP(G39,Llistes!$D$34:$H$37,5,FALSE),             VLOOKUP(G39,Llistes!$D$34:$E$37,2,FALSE)  )                         +  IF(J39="Dock",170,0)),"")</f>
        <v/>
      </c>
      <c r="M39" s="1" t="str">
        <f>IF(AND(G39&lt;&gt;"",K39&gt;0),K39*  IF(I39="Linux", Llistes!$I$35, Llistes!$F$35),"")</f>
        <v/>
      </c>
      <c r="N39" s="4" t="str">
        <f t="shared" si="0"/>
        <v/>
      </c>
      <c r="P39" s="94"/>
    </row>
    <row r="40" spans="4:16" x14ac:dyDescent="0.2">
      <c r="D40" s="85"/>
      <c r="E40" s="86"/>
      <c r="F40" s="87"/>
      <c r="G40" s="88"/>
      <c r="H40" s="88"/>
      <c r="I40" s="88"/>
      <c r="J40" s="87"/>
      <c r="K40" s="87"/>
      <c r="L40" s="1" t="str">
        <f>IF(AND(G40&lt;&gt;"",K40&gt;0),K40*( IF(I40="Linux",      VLOOKUP(G40,Llistes!$D$34:$H$37,5,FALSE),             VLOOKUP(G40,Llistes!$D$34:$E$37,2,FALSE)  )                         +  IF(J40="Dock",170,0)),"")</f>
        <v/>
      </c>
      <c r="M40" s="1" t="str">
        <f>IF(AND(G40&lt;&gt;"",K40&gt;0),K40*  IF(I40="Linux", Llistes!$I$35, Llistes!$F$35),"")</f>
        <v/>
      </c>
      <c r="N40" s="4" t="str">
        <f t="shared" si="0"/>
        <v/>
      </c>
      <c r="P40" s="94"/>
    </row>
    <row r="41" spans="4:16" x14ac:dyDescent="0.2">
      <c r="D41" s="85"/>
      <c r="E41" s="86"/>
      <c r="F41" s="87"/>
      <c r="G41" s="88"/>
      <c r="H41" s="88"/>
      <c r="I41" s="88"/>
      <c r="J41" s="87"/>
      <c r="K41" s="87"/>
      <c r="L41" s="1" t="str">
        <f>IF(AND(G41&lt;&gt;"",K41&gt;0),K41*( IF(I41="Linux",      VLOOKUP(G41,Llistes!$D$34:$H$37,5,FALSE),             VLOOKUP(G41,Llistes!$D$34:$E$37,2,FALSE)  )                         +  IF(J41="Dock",170,0)),"")</f>
        <v/>
      </c>
      <c r="M41" s="1" t="str">
        <f>IF(AND(G41&lt;&gt;"",K41&gt;0),K41*  IF(I41="Linux", Llistes!$I$35, Llistes!$F$35),"")</f>
        <v/>
      </c>
      <c r="N41" s="4" t="str">
        <f t="shared" si="0"/>
        <v/>
      </c>
      <c r="P41" s="94"/>
    </row>
    <row r="42" spans="4:16" x14ac:dyDescent="0.2">
      <c r="D42" s="85"/>
      <c r="E42" s="86"/>
      <c r="F42" s="87"/>
      <c r="G42" s="88"/>
      <c r="H42" s="88"/>
      <c r="I42" s="88"/>
      <c r="J42" s="87"/>
      <c r="K42" s="87"/>
      <c r="L42" s="1" t="str">
        <f>IF(AND(G42&lt;&gt;"",K42&gt;0),K42*( IF(I42="Linux",      VLOOKUP(G42,Llistes!$D$34:$H$37,5,FALSE),             VLOOKUP(G42,Llistes!$D$34:$E$37,2,FALSE)  )                         +  IF(J42="Dock",170,0)),"")</f>
        <v/>
      </c>
      <c r="M42" s="1" t="str">
        <f>IF(AND(G42&lt;&gt;"",K42&gt;0),K42*  IF(I42="Linux", Llistes!$I$35, Llistes!$F$35),"")</f>
        <v/>
      </c>
      <c r="N42" s="4" t="str">
        <f t="shared" si="0"/>
        <v/>
      </c>
      <c r="P42" s="94"/>
    </row>
    <row r="43" spans="4:16" x14ac:dyDescent="0.2">
      <c r="D43" s="85"/>
      <c r="E43" s="86"/>
      <c r="F43" s="87"/>
      <c r="G43" s="88"/>
      <c r="H43" s="88"/>
      <c r="I43" s="88"/>
      <c r="J43" s="87"/>
      <c r="K43" s="87"/>
      <c r="L43" s="1" t="str">
        <f>IF(AND(G43&lt;&gt;"",K43&gt;0),K43*( IF(I43="Linux",      VLOOKUP(G43,Llistes!$D$34:$H$37,5,FALSE),             VLOOKUP(G43,Llistes!$D$34:$E$37,2,FALSE)  )                         +  IF(J43="Dock",170,0)),"")</f>
        <v/>
      </c>
      <c r="M43" s="1" t="str">
        <f>IF(AND(G43&lt;&gt;"",K43&gt;0),K43*  IF(I43="Linux", Llistes!$I$35, Llistes!$F$35),"")</f>
        <v/>
      </c>
      <c r="N43" s="4" t="str">
        <f t="shared" si="0"/>
        <v/>
      </c>
      <c r="P43" s="94"/>
    </row>
    <row r="44" spans="4:16" x14ac:dyDescent="0.2">
      <c r="D44" s="85"/>
      <c r="E44" s="86"/>
      <c r="F44" s="87"/>
      <c r="G44" s="88"/>
      <c r="H44" s="88"/>
      <c r="I44" s="88"/>
      <c r="J44" s="87"/>
      <c r="K44" s="87"/>
      <c r="L44" s="1" t="str">
        <f>IF(AND(G44&lt;&gt;"",K44&gt;0),K44*( IF(I44="Linux",      VLOOKUP(G44,Llistes!$D$34:$H$37,5,FALSE),             VLOOKUP(G44,Llistes!$D$34:$E$37,2,FALSE)  )                         +  IF(J44="Dock",170,0)),"")</f>
        <v/>
      </c>
      <c r="M44" s="1" t="str">
        <f>IF(AND(G44&lt;&gt;"",K44&gt;0),K44*  IF(I44="Linux", Llistes!$I$35, Llistes!$F$35),"")</f>
        <v/>
      </c>
      <c r="N44" s="4" t="str">
        <f t="shared" si="0"/>
        <v/>
      </c>
      <c r="P44" s="94"/>
    </row>
    <row r="45" spans="4:16" x14ac:dyDescent="0.2">
      <c r="D45" s="85"/>
      <c r="E45" s="86"/>
      <c r="F45" s="87"/>
      <c r="G45" s="88"/>
      <c r="H45" s="88"/>
      <c r="I45" s="88"/>
      <c r="J45" s="87"/>
      <c r="K45" s="87"/>
      <c r="L45" s="1" t="str">
        <f>IF(AND(G45&lt;&gt;"",K45&gt;0),K45*( IF(I45="Linux",      VLOOKUP(G45,Llistes!$D$34:$H$37,5,FALSE),             VLOOKUP(G45,Llistes!$D$34:$E$37,2,FALSE)  )                         +  IF(J45="Dock",170,0)),"")</f>
        <v/>
      </c>
      <c r="M45" s="1" t="str">
        <f>IF(AND(G45&lt;&gt;"",K45&gt;0),K45*  IF(I45="Linux", Llistes!$I$35, Llistes!$F$35),"")</f>
        <v/>
      </c>
      <c r="N45" s="4" t="str">
        <f t="shared" si="0"/>
        <v/>
      </c>
      <c r="P45" s="94"/>
    </row>
    <row r="46" spans="4:16" x14ac:dyDescent="0.2">
      <c r="D46" s="85"/>
      <c r="E46" s="86"/>
      <c r="F46" s="87"/>
      <c r="G46" s="88"/>
      <c r="H46" s="88"/>
      <c r="I46" s="88"/>
      <c r="J46" s="87"/>
      <c r="K46" s="87"/>
      <c r="L46" s="1" t="str">
        <f>IF(AND(G46&lt;&gt;"",K46&gt;0),K46*( IF(I46="Linux",      VLOOKUP(G46,Llistes!$D$34:$H$37,5,FALSE),             VLOOKUP(G46,Llistes!$D$34:$E$37,2,FALSE)  )                         +  IF(J46="Dock",170,0)),"")</f>
        <v/>
      </c>
      <c r="M46" s="1" t="str">
        <f>IF(AND(G46&lt;&gt;"",K46&gt;0),K46*  IF(I46="Linux", Llistes!$I$35, Llistes!$F$35),"")</f>
        <v/>
      </c>
      <c r="N46" s="4" t="str">
        <f t="shared" si="0"/>
        <v/>
      </c>
      <c r="P46" s="94"/>
    </row>
    <row r="47" spans="4:16" x14ac:dyDescent="0.2">
      <c r="D47" s="85"/>
      <c r="E47" s="86"/>
      <c r="F47" s="87"/>
      <c r="G47" s="88"/>
      <c r="H47" s="88"/>
      <c r="I47" s="88"/>
      <c r="J47" s="87"/>
      <c r="K47" s="87"/>
      <c r="L47" s="1" t="str">
        <f>IF(AND(G47&lt;&gt;"",K47&gt;0),K47*( IF(I47="Linux",      VLOOKUP(G47,Llistes!$D$34:$H$37,5,FALSE),             VLOOKUP(G47,Llistes!$D$34:$E$37,2,FALSE)  )                         +  IF(J47="Dock",170,0)),"")</f>
        <v/>
      </c>
      <c r="M47" s="1" t="str">
        <f>IF(AND(G47&lt;&gt;"",K47&gt;0),K47*  IF(I47="Linux", Llistes!$I$35, Llistes!$F$35),"")</f>
        <v/>
      </c>
      <c r="N47" s="4" t="str">
        <f t="shared" si="0"/>
        <v/>
      </c>
      <c r="P47" s="94"/>
    </row>
    <row r="48" spans="4:16" x14ac:dyDescent="0.2">
      <c r="D48" s="85"/>
      <c r="E48" s="86"/>
      <c r="F48" s="87"/>
      <c r="G48" s="88"/>
      <c r="H48" s="88"/>
      <c r="I48" s="88"/>
      <c r="J48" s="87"/>
      <c r="K48" s="87"/>
      <c r="L48" s="1" t="str">
        <f>IF(AND(G48&lt;&gt;"",K48&gt;0),K48*( IF(I48="Linux",      VLOOKUP(G48,Llistes!$D$34:$H$37,5,FALSE),             VLOOKUP(G48,Llistes!$D$34:$E$37,2,FALSE)  )                         +  IF(J48="Dock",170,0)),"")</f>
        <v/>
      </c>
      <c r="M48" s="1" t="str">
        <f>IF(AND(G48&lt;&gt;"",K48&gt;0),K48*  IF(I48="Linux", Llistes!$I$35, Llistes!$F$35),"")</f>
        <v/>
      </c>
      <c r="N48" s="4" t="str">
        <f t="shared" si="0"/>
        <v/>
      </c>
      <c r="P48" s="94"/>
    </row>
    <row r="49" spans="4:16" x14ac:dyDescent="0.2">
      <c r="D49" s="85"/>
      <c r="E49" s="86"/>
      <c r="F49" s="87"/>
      <c r="G49" s="88"/>
      <c r="H49" s="88"/>
      <c r="I49" s="88"/>
      <c r="J49" s="87"/>
      <c r="K49" s="87"/>
      <c r="L49" s="1" t="str">
        <f>IF(AND(G49&lt;&gt;"",K49&gt;0),K49*( IF(I49="Linux",      VLOOKUP(G49,Llistes!$D$34:$H$37,5,FALSE),             VLOOKUP(G49,Llistes!$D$34:$E$37,2,FALSE)  )                         +  IF(J49="Dock",170,0)),"")</f>
        <v/>
      </c>
      <c r="M49" s="1" t="str">
        <f>IF(AND(G49&lt;&gt;"",K49&gt;0),K49*  IF(I49="Linux", Llistes!$I$35, Llistes!$F$35),"")</f>
        <v/>
      </c>
      <c r="N49" s="4" t="str">
        <f t="shared" si="0"/>
        <v/>
      </c>
      <c r="P49" s="94"/>
    </row>
    <row r="50" spans="4:16" x14ac:dyDescent="0.2">
      <c r="D50" s="85"/>
      <c r="E50" s="86"/>
      <c r="F50" s="87"/>
      <c r="G50" s="88"/>
      <c r="H50" s="88"/>
      <c r="I50" s="88"/>
      <c r="J50" s="87"/>
      <c r="K50" s="87"/>
      <c r="L50" s="1" t="str">
        <f>IF(AND(G50&lt;&gt;"",K50&gt;0),K50*( IF(I50="Linux",      VLOOKUP(G50,Llistes!$D$34:$H$37,5,FALSE),             VLOOKUP(G50,Llistes!$D$34:$E$37,2,FALSE)  )                         +  IF(J50="Dock",170,0)),"")</f>
        <v/>
      </c>
      <c r="M50" s="1" t="str">
        <f>IF(AND(G50&lt;&gt;"",K50&gt;0),K50*  IF(I50="Linux", Llistes!$I$35, Llistes!$F$35),"")</f>
        <v/>
      </c>
      <c r="N50" s="4" t="str">
        <f t="shared" si="0"/>
        <v/>
      </c>
      <c r="P50" s="94"/>
    </row>
    <row r="51" spans="4:16" x14ac:dyDescent="0.2">
      <c r="D51" s="85"/>
      <c r="E51" s="86"/>
      <c r="F51" s="87"/>
      <c r="G51" s="88"/>
      <c r="H51" s="88"/>
      <c r="I51" s="88"/>
      <c r="J51" s="87"/>
      <c r="K51" s="87"/>
      <c r="L51" s="1" t="str">
        <f>IF(AND(G51&lt;&gt;"",K51&gt;0),K51*( IF(I51="Linux",      VLOOKUP(G51,Llistes!$D$34:$H$37,5,FALSE),             VLOOKUP(G51,Llistes!$D$34:$E$37,2,FALSE)  )                         +  IF(J51="Dock",170,0)),"")</f>
        <v/>
      </c>
      <c r="M51" s="1" t="str">
        <f>IF(AND(G51&lt;&gt;"",K51&gt;0),K51*  IF(I51="Linux", Llistes!$I$35, Llistes!$F$35),"")</f>
        <v/>
      </c>
      <c r="N51" s="4" t="str">
        <f t="shared" si="0"/>
        <v/>
      </c>
      <c r="P51" s="94"/>
    </row>
    <row r="52" spans="4:16" x14ac:dyDescent="0.2">
      <c r="D52" s="85"/>
      <c r="E52" s="86"/>
      <c r="F52" s="87"/>
      <c r="G52" s="88"/>
      <c r="H52" s="88"/>
      <c r="I52" s="88"/>
      <c r="J52" s="87"/>
      <c r="K52" s="87"/>
      <c r="L52" s="1" t="str">
        <f>IF(AND(G52&lt;&gt;"",K52&gt;0),K52*( IF(I52="Linux",      VLOOKUP(G52,Llistes!$D$34:$H$37,5,FALSE),             VLOOKUP(G52,Llistes!$D$34:$E$37,2,FALSE)  )                         +  IF(J52="Dock",170,0)),"")</f>
        <v/>
      </c>
      <c r="M52" s="1" t="str">
        <f>IF(AND(G52&lt;&gt;"",K52&gt;0),K52*  IF(I52="Linux", Llistes!$I$35, Llistes!$F$35),"")</f>
        <v/>
      </c>
      <c r="N52" s="4" t="str">
        <f t="shared" si="0"/>
        <v/>
      </c>
      <c r="P52" s="94"/>
    </row>
    <row r="53" spans="4:16" x14ac:dyDescent="0.2">
      <c r="D53" s="85"/>
      <c r="E53" s="86"/>
      <c r="F53" s="87"/>
      <c r="G53" s="88"/>
      <c r="H53" s="88"/>
      <c r="I53" s="88"/>
      <c r="J53" s="87"/>
      <c r="K53" s="87"/>
      <c r="L53" s="1" t="str">
        <f>IF(AND(G53&lt;&gt;"",K53&gt;0),K53*( IF(I53="Linux",      VLOOKUP(G53,Llistes!$D$34:$H$37,5,FALSE),             VLOOKUP(G53,Llistes!$D$34:$E$37,2,FALSE)  )                         +  IF(J53="Dock",170,0)),"")</f>
        <v/>
      </c>
      <c r="M53" s="1" t="str">
        <f>IF(AND(G53&lt;&gt;"",K53&gt;0),K53*  IF(I53="Linux", Llistes!$I$35, Llistes!$F$35),"")</f>
        <v/>
      </c>
      <c r="N53" s="4" t="str">
        <f t="shared" si="0"/>
        <v/>
      </c>
      <c r="P53" s="94"/>
    </row>
    <row r="54" spans="4:16" x14ac:dyDescent="0.2">
      <c r="D54" s="85"/>
      <c r="E54" s="86"/>
      <c r="F54" s="87"/>
      <c r="G54" s="88"/>
      <c r="H54" s="88"/>
      <c r="I54" s="88"/>
      <c r="J54" s="87"/>
      <c r="K54" s="87"/>
      <c r="L54" s="1" t="str">
        <f>IF(AND(G54&lt;&gt;"",K54&gt;0),K54*( IF(I54="Linux",      VLOOKUP(G54,Llistes!$D$34:$H$37,5,FALSE),             VLOOKUP(G54,Llistes!$D$34:$E$37,2,FALSE)  )                         +  IF(J54="Dock",170,0)),"")</f>
        <v/>
      </c>
      <c r="M54" s="1" t="str">
        <f>IF(AND(G54&lt;&gt;"",K54&gt;0),K54*  IF(I54="Linux", Llistes!$I$35, Llistes!$F$35),"")</f>
        <v/>
      </c>
      <c r="N54" s="4" t="str">
        <f t="shared" si="0"/>
        <v/>
      </c>
      <c r="P54" s="94"/>
    </row>
    <row r="55" spans="4:16" x14ac:dyDescent="0.2">
      <c r="D55" s="85"/>
      <c r="E55" s="86"/>
      <c r="F55" s="87"/>
      <c r="G55" s="88"/>
      <c r="H55" s="88"/>
      <c r="I55" s="88"/>
      <c r="J55" s="87"/>
      <c r="K55" s="87"/>
      <c r="L55" s="1" t="str">
        <f>IF(AND(G55&lt;&gt;"",K55&gt;0),K55*( IF(I55="Linux",      VLOOKUP(G55,Llistes!$D$34:$H$37,5,FALSE),             VLOOKUP(G55,Llistes!$D$34:$E$37,2,FALSE)  )                         +  IF(J55="Dock",170,0)),"")</f>
        <v/>
      </c>
      <c r="M55" s="1" t="str">
        <f>IF(AND(G55&lt;&gt;"",K55&gt;0),K55*  IF(I55="Linux", Llistes!$I$35, Llistes!$F$35),"")</f>
        <v/>
      </c>
      <c r="N55" s="4" t="str">
        <f t="shared" si="0"/>
        <v/>
      </c>
      <c r="P55" s="94"/>
    </row>
    <row r="56" spans="4:16" x14ac:dyDescent="0.2">
      <c r="D56" s="85"/>
      <c r="E56" s="86"/>
      <c r="F56" s="87"/>
      <c r="G56" s="88"/>
      <c r="H56" s="88"/>
      <c r="I56" s="88"/>
      <c r="J56" s="87"/>
      <c r="K56" s="87"/>
      <c r="L56" s="1" t="str">
        <f>IF(AND(G56&lt;&gt;"",K56&gt;0),K56*( IF(I56="Linux",      VLOOKUP(G56,Llistes!$D$34:$H$37,5,FALSE),             VLOOKUP(G56,Llistes!$D$34:$E$37,2,FALSE)  )                         +  IF(J56="Dock",170,0)),"")</f>
        <v/>
      </c>
      <c r="M56" s="1" t="str">
        <f>IF(AND(G56&lt;&gt;"",K56&gt;0),K56*  IF(I56="Linux", Llistes!$I$35, Llistes!$F$35),"")</f>
        <v/>
      </c>
      <c r="N56" s="4" t="str">
        <f t="shared" si="0"/>
        <v/>
      </c>
      <c r="P56" s="94"/>
    </row>
    <row r="57" spans="4:16" x14ac:dyDescent="0.2">
      <c r="D57" s="85"/>
      <c r="E57" s="86"/>
      <c r="F57" s="87"/>
      <c r="G57" s="88"/>
      <c r="H57" s="88"/>
      <c r="I57" s="88"/>
      <c r="J57" s="87"/>
      <c r="K57" s="87"/>
      <c r="L57" s="1" t="str">
        <f>IF(AND(G57&lt;&gt;"",K57&gt;0),K57*( IF(I57="Linux",      VLOOKUP(G57,Llistes!$D$34:$H$37,5,FALSE),             VLOOKUP(G57,Llistes!$D$34:$E$37,2,FALSE)  )                         +  IF(J57="Dock",170,0)),"")</f>
        <v/>
      </c>
      <c r="M57" s="1" t="str">
        <f>IF(AND(G57&lt;&gt;"",K57&gt;0),K57*  IF(I57="Linux", Llistes!$I$35, Llistes!$F$35),"")</f>
        <v/>
      </c>
      <c r="N57" s="4" t="str">
        <f t="shared" si="0"/>
        <v/>
      </c>
      <c r="P57" s="94"/>
    </row>
    <row r="58" spans="4:16" x14ac:dyDescent="0.2">
      <c r="D58" s="85"/>
      <c r="E58" s="86"/>
      <c r="F58" s="87"/>
      <c r="G58" s="88"/>
      <c r="H58" s="88"/>
      <c r="I58" s="88"/>
      <c r="J58" s="87"/>
      <c r="K58" s="87"/>
      <c r="L58" s="1" t="str">
        <f>IF(AND(G58&lt;&gt;"",K58&gt;0),K58*( IF(I58="Linux",      VLOOKUP(G58,Llistes!$D$34:$H$37,5,FALSE),             VLOOKUP(G58,Llistes!$D$34:$E$37,2,FALSE)  )                         +  IF(J58="Dock",170,0)),"")</f>
        <v/>
      </c>
      <c r="M58" s="1" t="str">
        <f>IF(AND(G58&lt;&gt;"",K58&gt;0),K58*  IF(I58="Linux", Llistes!$I$35, Llistes!$F$35),"")</f>
        <v/>
      </c>
      <c r="N58" s="4" t="str">
        <f t="shared" si="0"/>
        <v/>
      </c>
      <c r="P58" s="94"/>
    </row>
    <row r="59" spans="4:16" x14ac:dyDescent="0.2">
      <c r="D59" s="85"/>
      <c r="E59" s="86"/>
      <c r="F59" s="87"/>
      <c r="G59" s="88"/>
      <c r="H59" s="88"/>
      <c r="I59" s="88"/>
      <c r="J59" s="87"/>
      <c r="K59" s="87"/>
      <c r="L59" s="1" t="str">
        <f>IF(AND(G59&lt;&gt;"",K59&gt;0),K59*( IF(I59="Linux",      VLOOKUP(G59,Llistes!$D$34:$H$37,5,FALSE),             VLOOKUP(G59,Llistes!$D$34:$E$37,2,FALSE)  )                         +  IF(J59="Dock",170,0)),"")</f>
        <v/>
      </c>
      <c r="M59" s="1" t="str">
        <f>IF(AND(G59&lt;&gt;"",K59&gt;0),K59*  IF(I59="Linux", Llistes!$I$35, Llistes!$F$35),"")</f>
        <v/>
      </c>
      <c r="N59" s="4" t="str">
        <f t="shared" si="0"/>
        <v/>
      </c>
      <c r="P59" s="94"/>
    </row>
    <row r="60" spans="4:16" x14ac:dyDescent="0.2">
      <c r="D60" s="85"/>
      <c r="E60" s="86"/>
      <c r="F60" s="87"/>
      <c r="G60" s="88"/>
      <c r="H60" s="88"/>
      <c r="I60" s="88"/>
      <c r="J60" s="87"/>
      <c r="K60" s="87"/>
      <c r="L60" s="1" t="str">
        <f>IF(AND(G60&lt;&gt;"",K60&gt;0),K60*( IF(I60="Linux",      VLOOKUP(G60,Llistes!$D$34:$H$37,5,FALSE),             VLOOKUP(G60,Llistes!$D$34:$E$37,2,FALSE)  )                         +  IF(J60="Dock",170,0)),"")</f>
        <v/>
      </c>
      <c r="M60" s="1" t="str">
        <f>IF(AND(G60&lt;&gt;"",K60&gt;0),K60*  IF(I60="Linux", Llistes!$I$35, Llistes!$F$35),"")</f>
        <v/>
      </c>
      <c r="N60" s="4" t="str">
        <f t="shared" si="0"/>
        <v/>
      </c>
      <c r="P60" s="94"/>
    </row>
    <row r="61" spans="4:16" x14ac:dyDescent="0.2">
      <c r="D61" s="85"/>
      <c r="E61" s="86"/>
      <c r="F61" s="87"/>
      <c r="G61" s="88"/>
      <c r="H61" s="88"/>
      <c r="I61" s="88"/>
      <c r="J61" s="87"/>
      <c r="K61" s="87"/>
      <c r="L61" s="1" t="str">
        <f>IF(AND(G61&lt;&gt;"",K61&gt;0),K61*( IF(I61="Linux",      VLOOKUP(G61,Llistes!$D$34:$H$37,5,FALSE),             VLOOKUP(G61,Llistes!$D$34:$E$37,2,FALSE)  )                         +  IF(J61="Dock",170,0)),"")</f>
        <v/>
      </c>
      <c r="M61" s="1" t="str">
        <f>IF(AND(G61&lt;&gt;"",K61&gt;0),K61*  IF(I61="Linux", Llistes!$I$35, Llistes!$F$35),"")</f>
        <v/>
      </c>
      <c r="N61" s="4" t="str">
        <f t="shared" si="0"/>
        <v/>
      </c>
      <c r="P61" s="94"/>
    </row>
    <row r="62" spans="4:16" x14ac:dyDescent="0.2">
      <c r="D62" s="85"/>
      <c r="E62" s="86"/>
      <c r="F62" s="87"/>
      <c r="G62" s="88"/>
      <c r="H62" s="88"/>
      <c r="I62" s="88"/>
      <c r="J62" s="87"/>
      <c r="K62" s="87"/>
      <c r="L62" s="1" t="str">
        <f>IF(AND(G62&lt;&gt;"",K62&gt;0),K62*( IF(I62="Linux",      VLOOKUP(G62,Llistes!$D$34:$H$37,5,FALSE),             VLOOKUP(G62,Llistes!$D$34:$E$37,2,FALSE)  )                         +  IF(J62="Dock",170,0)),"")</f>
        <v/>
      </c>
      <c r="M62" s="1" t="str">
        <f>IF(AND(G62&lt;&gt;"",K62&gt;0),K62*  IF(I62="Linux", Llistes!$I$35, Llistes!$F$35),"")</f>
        <v/>
      </c>
      <c r="N62" s="4" t="str">
        <f t="shared" si="0"/>
        <v/>
      </c>
      <c r="P62" s="94"/>
    </row>
    <row r="63" spans="4:16" x14ac:dyDescent="0.2">
      <c r="D63" s="85"/>
      <c r="E63" s="86"/>
      <c r="F63" s="87"/>
      <c r="G63" s="88"/>
      <c r="H63" s="88"/>
      <c r="I63" s="88"/>
      <c r="J63" s="87"/>
      <c r="K63" s="87"/>
      <c r="L63" s="1" t="str">
        <f>IF(AND(G63&lt;&gt;"",K63&gt;0),K63*( IF(I63="Linux",      VLOOKUP(G63,Llistes!$D$34:$H$37,5,FALSE),             VLOOKUP(G63,Llistes!$D$34:$E$37,2,FALSE)  )                         +  IF(J63="Dock",170,0)),"")</f>
        <v/>
      </c>
      <c r="M63" s="1" t="str">
        <f>IF(AND(G63&lt;&gt;"",K63&gt;0),K63*  IF(I63="Linux", Llistes!$I$35, Llistes!$F$35),"")</f>
        <v/>
      </c>
      <c r="N63" s="4" t="str">
        <f t="shared" si="0"/>
        <v/>
      </c>
      <c r="P63" s="94"/>
    </row>
    <row r="64" spans="4:16" x14ac:dyDescent="0.2">
      <c r="D64" s="85"/>
      <c r="E64" s="86"/>
      <c r="F64" s="87"/>
      <c r="G64" s="88"/>
      <c r="H64" s="88"/>
      <c r="I64" s="88"/>
      <c r="J64" s="87"/>
      <c r="K64" s="87"/>
      <c r="L64" s="1" t="str">
        <f>IF(AND(G64&lt;&gt;"",K64&gt;0),K64*( IF(I64="Linux",      VLOOKUP(G64,Llistes!$D$34:$H$37,5,FALSE),             VLOOKUP(G64,Llistes!$D$34:$E$37,2,FALSE)  )                         +  IF(J64="Dock",170,0)),"")</f>
        <v/>
      </c>
      <c r="M64" s="1" t="str">
        <f>IF(AND(G64&lt;&gt;"",K64&gt;0),K64*  IF(I64="Linux", Llistes!$I$35, Llistes!$F$35),"")</f>
        <v/>
      </c>
      <c r="N64" s="4" t="str">
        <f t="shared" si="0"/>
        <v/>
      </c>
      <c r="P64" s="94"/>
    </row>
    <row r="65" spans="4:16" x14ac:dyDescent="0.2">
      <c r="D65" s="85"/>
      <c r="E65" s="86"/>
      <c r="F65" s="87"/>
      <c r="G65" s="88"/>
      <c r="H65" s="88"/>
      <c r="I65" s="88"/>
      <c r="J65" s="87"/>
      <c r="K65" s="87"/>
      <c r="L65" s="1" t="str">
        <f>IF(AND(G65&lt;&gt;"",K65&gt;0),K65*( IF(I65="Linux",      VLOOKUP(G65,Llistes!$D$34:$H$37,5,FALSE),             VLOOKUP(G65,Llistes!$D$34:$E$37,2,FALSE)  )                         +  IF(J65="Dock",170,0)),"")</f>
        <v/>
      </c>
      <c r="M65" s="1" t="str">
        <f>IF(AND(G65&lt;&gt;"",K65&gt;0),K65*  IF(I65="Linux", Llistes!$I$35, Llistes!$F$35),"")</f>
        <v/>
      </c>
      <c r="N65" s="4" t="str">
        <f t="shared" si="0"/>
        <v/>
      </c>
      <c r="P65" s="94"/>
    </row>
    <row r="66" spans="4:16" x14ac:dyDescent="0.2">
      <c r="D66" s="85"/>
      <c r="E66" s="86"/>
      <c r="F66" s="87"/>
      <c r="G66" s="88"/>
      <c r="H66" s="88"/>
      <c r="I66" s="88"/>
      <c r="J66" s="87"/>
      <c r="K66" s="87"/>
      <c r="L66" s="1" t="str">
        <f>IF(AND(G66&lt;&gt;"",K66&gt;0),K66*( IF(I66="Linux",      VLOOKUP(G66,Llistes!$D$34:$H$37,5,FALSE),             VLOOKUP(G66,Llistes!$D$34:$E$37,2,FALSE)  )                         +  IF(J66="Dock",170,0)),"")</f>
        <v/>
      </c>
      <c r="M66" s="1" t="str">
        <f>IF(AND(G66&lt;&gt;"",K66&gt;0),K66*  IF(I66="Linux", Llistes!$I$35, Llistes!$F$35),"")</f>
        <v/>
      </c>
      <c r="N66" s="4" t="str">
        <f t="shared" si="0"/>
        <v/>
      </c>
      <c r="P66" s="94"/>
    </row>
    <row r="67" spans="4:16" x14ac:dyDescent="0.2">
      <c r="D67" s="85"/>
      <c r="E67" s="86"/>
      <c r="F67" s="87"/>
      <c r="G67" s="88"/>
      <c r="H67" s="88"/>
      <c r="I67" s="88"/>
      <c r="J67" s="87"/>
      <c r="K67" s="87"/>
      <c r="L67" s="1" t="str">
        <f>IF(AND(G67&lt;&gt;"",K67&gt;0),K67*( IF(I67="Linux",      VLOOKUP(G67,Llistes!$D$34:$H$37,5,FALSE),             VLOOKUP(G67,Llistes!$D$34:$E$37,2,FALSE)  )                         +  IF(J67="Dock",170,0)),"")</f>
        <v/>
      </c>
      <c r="M67" s="1" t="str">
        <f>IF(AND(G67&lt;&gt;"",K67&gt;0),K67*  IF(I67="Linux", Llistes!$I$35, Llistes!$F$35),"")</f>
        <v/>
      </c>
      <c r="N67" s="4" t="str">
        <f t="shared" si="0"/>
        <v/>
      </c>
      <c r="P67" s="94"/>
    </row>
    <row r="68" spans="4:16" x14ac:dyDescent="0.2">
      <c r="D68" s="85"/>
      <c r="E68" s="86"/>
      <c r="F68" s="87"/>
      <c r="G68" s="88"/>
      <c r="H68" s="88"/>
      <c r="I68" s="88"/>
      <c r="J68" s="87"/>
      <c r="K68" s="87"/>
      <c r="L68" s="1" t="str">
        <f>IF(AND(G68&lt;&gt;"",K68&gt;0),K68*( IF(I68="Linux",      VLOOKUP(G68,Llistes!$D$34:$H$37,5,FALSE),             VLOOKUP(G68,Llistes!$D$34:$E$37,2,FALSE)  )                         +  IF(J68="Dock",170,0)),"")</f>
        <v/>
      </c>
      <c r="M68" s="1" t="str">
        <f>IF(AND(G68&lt;&gt;"",K68&gt;0),K68*  IF(I68="Linux", Llistes!$I$35, Llistes!$F$35),"")</f>
        <v/>
      </c>
      <c r="N68" s="4" t="str">
        <f t="shared" si="0"/>
        <v/>
      </c>
      <c r="P68" s="94"/>
    </row>
    <row r="69" spans="4:16" x14ac:dyDescent="0.2">
      <c r="D69" s="85"/>
      <c r="E69" s="86"/>
      <c r="F69" s="87"/>
      <c r="G69" s="88"/>
      <c r="H69" s="88"/>
      <c r="I69" s="88"/>
      <c r="J69" s="87"/>
      <c r="K69" s="87"/>
      <c r="L69" s="1" t="str">
        <f>IF(AND(G69&lt;&gt;"",K69&gt;0),K69*( IF(I69="Linux",      VLOOKUP(G69,Llistes!$D$34:$H$37,5,FALSE),             VLOOKUP(G69,Llistes!$D$34:$E$37,2,FALSE)  )                         +  IF(J69="Dock",170,0)),"")</f>
        <v/>
      </c>
      <c r="M69" s="1" t="str">
        <f>IF(AND(G69&lt;&gt;"",K69&gt;0),K69*  IF(I69="Linux", Llistes!$I$35, Llistes!$F$35),"")</f>
        <v/>
      </c>
      <c r="N69" s="4" t="str">
        <f t="shared" si="0"/>
        <v/>
      </c>
      <c r="P69" s="94"/>
    </row>
    <row r="70" spans="4:16" x14ac:dyDescent="0.2">
      <c r="D70" s="85"/>
      <c r="E70" s="86"/>
      <c r="F70" s="87"/>
      <c r="G70" s="88"/>
      <c r="H70" s="88"/>
      <c r="I70" s="88"/>
      <c r="J70" s="87"/>
      <c r="K70" s="87"/>
      <c r="L70" s="1" t="str">
        <f>IF(AND(G70&lt;&gt;"",K70&gt;0),K70*( IF(I70="Linux",      VLOOKUP(G70,Llistes!$D$34:$H$37,5,FALSE),             VLOOKUP(G70,Llistes!$D$34:$E$37,2,FALSE)  )                         +  IF(J70="Dock",170,0)),"")</f>
        <v/>
      </c>
      <c r="M70" s="1" t="str">
        <f>IF(AND(G70&lt;&gt;"",K70&gt;0),K70*  IF(I70="Linux", Llistes!$I$35, Llistes!$F$35),"")</f>
        <v/>
      </c>
      <c r="N70" s="4" t="str">
        <f t="shared" si="0"/>
        <v/>
      </c>
      <c r="P70" s="94"/>
    </row>
    <row r="71" spans="4:16" x14ac:dyDescent="0.2">
      <c r="D71" s="85"/>
      <c r="E71" s="86"/>
      <c r="F71" s="87"/>
      <c r="G71" s="88"/>
      <c r="H71" s="88"/>
      <c r="I71" s="88"/>
      <c r="J71" s="87"/>
      <c r="K71" s="87"/>
      <c r="L71" s="1" t="str">
        <f>IF(AND(G71&lt;&gt;"",K71&gt;0),K71*( IF(I71="Linux",      VLOOKUP(G71,Llistes!$D$34:$H$37,5,FALSE),             VLOOKUP(G71,Llistes!$D$34:$E$37,2,FALSE)  )                         +  IF(J71="Dock",170,0)),"")</f>
        <v/>
      </c>
      <c r="M71" s="1" t="str">
        <f>IF(AND(G71&lt;&gt;"",K71&gt;0),K71*  IF(I71="Linux", Llistes!$I$35, Llistes!$F$35),"")</f>
        <v/>
      </c>
      <c r="N71" s="4" t="str">
        <f t="shared" si="0"/>
        <v/>
      </c>
      <c r="P71" s="94"/>
    </row>
    <row r="72" spans="4:16" x14ac:dyDescent="0.2">
      <c r="D72" s="85"/>
      <c r="E72" s="86"/>
      <c r="F72" s="87"/>
      <c r="G72" s="88"/>
      <c r="H72" s="88"/>
      <c r="I72" s="88"/>
      <c r="J72" s="87"/>
      <c r="K72" s="87"/>
      <c r="L72" s="1" t="str">
        <f>IF(AND(G72&lt;&gt;"",K72&gt;0),K72*( IF(I72="Linux",      VLOOKUP(G72,Llistes!$D$34:$H$37,5,FALSE),             VLOOKUP(G72,Llistes!$D$34:$E$37,2,FALSE)  )                         +  IF(J72="Dock",170,0)),"")</f>
        <v/>
      </c>
      <c r="M72" s="1" t="str">
        <f>IF(AND(G72&lt;&gt;"",K72&gt;0),K72*  IF(I72="Linux", Llistes!$I$35, Llistes!$F$35),"")</f>
        <v/>
      </c>
      <c r="N72" s="4" t="str">
        <f t="shared" si="0"/>
        <v/>
      </c>
      <c r="P72" s="94"/>
    </row>
    <row r="73" spans="4:16" x14ac:dyDescent="0.2">
      <c r="D73" s="85"/>
      <c r="E73" s="86"/>
      <c r="F73" s="87"/>
      <c r="G73" s="88"/>
      <c r="H73" s="88"/>
      <c r="I73" s="88"/>
      <c r="J73" s="87"/>
      <c r="K73" s="87"/>
      <c r="L73" s="1" t="str">
        <f>IF(AND(G73&lt;&gt;"",K73&gt;0),K73*( IF(I73="Linux",      VLOOKUP(G73,Llistes!$D$34:$H$37,5,FALSE),             VLOOKUP(G73,Llistes!$D$34:$E$37,2,FALSE)  )                         +  IF(J73="Dock",170,0)),"")</f>
        <v/>
      </c>
      <c r="M73" s="1" t="str">
        <f>IF(AND(G73&lt;&gt;"",K73&gt;0),K73*  IF(I73="Linux", Llistes!$I$35, Llistes!$F$35),"")</f>
        <v/>
      </c>
      <c r="N73" s="4" t="str">
        <f t="shared" si="0"/>
        <v/>
      </c>
      <c r="P73" s="94"/>
    </row>
    <row r="74" spans="4:16" x14ac:dyDescent="0.2">
      <c r="D74" s="85"/>
      <c r="E74" s="86"/>
      <c r="F74" s="87"/>
      <c r="G74" s="88"/>
      <c r="H74" s="88"/>
      <c r="I74" s="88"/>
      <c r="J74" s="87"/>
      <c r="K74" s="87"/>
      <c r="L74" s="1" t="str">
        <f>IF(AND(G74&lt;&gt;"",K74&gt;0),K74*( IF(I74="Linux",      VLOOKUP(G74,Llistes!$D$34:$H$37,5,FALSE),             VLOOKUP(G74,Llistes!$D$34:$E$37,2,FALSE)  )                         +  IF(J74="Dock",170,0)),"")</f>
        <v/>
      </c>
      <c r="M74" s="1" t="str">
        <f>IF(AND(G74&lt;&gt;"",K74&gt;0),K74*  IF(I74="Linux", Llistes!$I$35, Llistes!$F$35),"")</f>
        <v/>
      </c>
      <c r="N74" s="4" t="str">
        <f t="shared" si="0"/>
        <v/>
      </c>
      <c r="P74" s="94"/>
    </row>
    <row r="75" spans="4:16" x14ac:dyDescent="0.2">
      <c r="D75" s="85"/>
      <c r="E75" s="86"/>
      <c r="F75" s="87"/>
      <c r="G75" s="88"/>
      <c r="H75" s="88"/>
      <c r="I75" s="88"/>
      <c r="J75" s="87"/>
      <c r="K75" s="87"/>
      <c r="L75" s="1" t="str">
        <f>IF(AND(G75&lt;&gt;"",K75&gt;0),K75*( IF(I75="Linux",      VLOOKUP(G75,Llistes!$D$34:$H$37,5,FALSE),             VLOOKUP(G75,Llistes!$D$34:$E$37,2,FALSE)  )                         +  IF(J75="Dock",170,0)),"")</f>
        <v/>
      </c>
      <c r="M75" s="1" t="str">
        <f>IF(AND(G75&lt;&gt;"",K75&gt;0),K75*  IF(I75="Linux", Llistes!$I$35, Llistes!$F$35),"")</f>
        <v/>
      </c>
      <c r="N75" s="4" t="str">
        <f t="shared" si="0"/>
        <v/>
      </c>
      <c r="P75" s="94"/>
    </row>
    <row r="76" spans="4:16" x14ac:dyDescent="0.2">
      <c r="D76" s="85"/>
      <c r="E76" s="86"/>
      <c r="F76" s="87"/>
      <c r="G76" s="88"/>
      <c r="H76" s="88"/>
      <c r="I76" s="88"/>
      <c r="J76" s="87"/>
      <c r="K76" s="87"/>
      <c r="L76" s="1" t="str">
        <f>IF(AND(G76&lt;&gt;"",K76&gt;0),K76*( IF(I76="Linux",      VLOOKUP(G76,Llistes!$D$34:$H$37,5,FALSE),             VLOOKUP(G76,Llistes!$D$34:$E$37,2,FALSE)  )                         +  IF(J76="Dock",170,0)),"")</f>
        <v/>
      </c>
      <c r="M76" s="1" t="str">
        <f>IF(AND(G76&lt;&gt;"",K76&gt;0),K76*  IF(I76="Linux", Llistes!$I$35, Llistes!$F$35),"")</f>
        <v/>
      </c>
      <c r="N76" s="4" t="str">
        <f t="shared" si="0"/>
        <v/>
      </c>
      <c r="P76" s="94"/>
    </row>
    <row r="77" spans="4:16" x14ac:dyDescent="0.2">
      <c r="D77" s="85"/>
      <c r="E77" s="86"/>
      <c r="F77" s="87"/>
      <c r="G77" s="88"/>
      <c r="H77" s="88"/>
      <c r="I77" s="88"/>
      <c r="J77" s="87"/>
      <c r="K77" s="87"/>
      <c r="L77" s="1" t="str">
        <f>IF(AND(G77&lt;&gt;"",K77&gt;0),K77*( IF(I77="Linux",      VLOOKUP(G77,Llistes!$D$34:$H$37,5,FALSE),             VLOOKUP(G77,Llistes!$D$34:$E$37,2,FALSE)  )                         +  IF(J77="Dock",170,0)),"")</f>
        <v/>
      </c>
      <c r="M77" s="1" t="str">
        <f>IF(AND(G77&lt;&gt;"",K77&gt;0),K77*  IF(I77="Linux", Llistes!$I$35, Llistes!$F$35),"")</f>
        <v/>
      </c>
      <c r="N77" s="4" t="str">
        <f t="shared" ref="N77:N99" si="1">IF(AND(G77&lt;&gt;"",K77&gt;0),L77-M77,"")</f>
        <v/>
      </c>
      <c r="P77" s="94"/>
    </row>
    <row r="78" spans="4:16" x14ac:dyDescent="0.2">
      <c r="D78" s="85"/>
      <c r="E78" s="86"/>
      <c r="F78" s="87"/>
      <c r="G78" s="88"/>
      <c r="H78" s="88"/>
      <c r="I78" s="88"/>
      <c r="J78" s="87"/>
      <c r="K78" s="87"/>
      <c r="L78" s="1" t="str">
        <f>IF(AND(G78&lt;&gt;"",K78&gt;0),K78*( IF(I78="Linux",      VLOOKUP(G78,Llistes!$D$34:$H$37,5,FALSE),             VLOOKUP(G78,Llistes!$D$34:$E$37,2,FALSE)  )                         +  IF(J78="Dock",170,0)),"")</f>
        <v/>
      </c>
      <c r="M78" s="1" t="str">
        <f>IF(AND(G78&lt;&gt;"",K78&gt;0),K78*  IF(I78="Linux", Llistes!$I$35, Llistes!$F$35),"")</f>
        <v/>
      </c>
      <c r="N78" s="4" t="str">
        <f t="shared" si="1"/>
        <v/>
      </c>
      <c r="P78" s="94"/>
    </row>
    <row r="79" spans="4:16" x14ac:dyDescent="0.2">
      <c r="D79" s="85"/>
      <c r="E79" s="86"/>
      <c r="F79" s="87"/>
      <c r="G79" s="88"/>
      <c r="H79" s="88"/>
      <c r="I79" s="88"/>
      <c r="J79" s="87"/>
      <c r="K79" s="87"/>
      <c r="L79" s="1" t="str">
        <f>IF(AND(G79&lt;&gt;"",K79&gt;0),K79*( IF(I79="Linux",      VLOOKUP(G79,Llistes!$D$34:$H$37,5,FALSE),             VLOOKUP(G79,Llistes!$D$34:$E$37,2,FALSE)  )                         +  IF(J79="Dock",170,0)),"")</f>
        <v/>
      </c>
      <c r="M79" s="1" t="str">
        <f>IF(AND(G79&lt;&gt;"",K79&gt;0),K79*  IF(I79="Linux", Llistes!$I$35, Llistes!$F$35),"")</f>
        <v/>
      </c>
      <c r="N79" s="4" t="str">
        <f t="shared" si="1"/>
        <v/>
      </c>
      <c r="P79" s="94"/>
    </row>
    <row r="80" spans="4:16" x14ac:dyDescent="0.2">
      <c r="D80" s="85"/>
      <c r="E80" s="86"/>
      <c r="F80" s="87"/>
      <c r="G80" s="88"/>
      <c r="H80" s="88"/>
      <c r="I80" s="88"/>
      <c r="J80" s="87"/>
      <c r="K80" s="87"/>
      <c r="L80" s="1" t="str">
        <f>IF(AND(G80&lt;&gt;"",K80&gt;0),K80*( IF(I80="Linux",      VLOOKUP(G80,Llistes!$D$34:$H$37,5,FALSE),             VLOOKUP(G80,Llistes!$D$34:$E$37,2,FALSE)  )                         +  IF(J80="Dock",170,0)),"")</f>
        <v/>
      </c>
      <c r="M80" s="1" t="str">
        <f>IF(AND(G80&lt;&gt;"",K80&gt;0),K80*  IF(I80="Linux", Llistes!$I$35, Llistes!$F$35),"")</f>
        <v/>
      </c>
      <c r="N80" s="4" t="str">
        <f t="shared" si="1"/>
        <v/>
      </c>
      <c r="P80" s="94"/>
    </row>
    <row r="81" spans="4:16" x14ac:dyDescent="0.2">
      <c r="D81" s="85"/>
      <c r="E81" s="86"/>
      <c r="F81" s="87"/>
      <c r="G81" s="88"/>
      <c r="H81" s="88"/>
      <c r="I81" s="88"/>
      <c r="J81" s="87"/>
      <c r="K81" s="87"/>
      <c r="L81" s="1" t="str">
        <f>IF(AND(G81&lt;&gt;"",K81&gt;0),K81*( IF(I81="Linux",      VLOOKUP(G81,Llistes!$D$34:$H$37,5,FALSE),             VLOOKUP(G81,Llistes!$D$34:$E$37,2,FALSE)  )                         +  IF(J81="Dock",170,0)),"")</f>
        <v/>
      </c>
      <c r="M81" s="1" t="str">
        <f>IF(AND(G81&lt;&gt;"",K81&gt;0),K81*  IF(I81="Linux", Llistes!$I$35, Llistes!$F$35),"")</f>
        <v/>
      </c>
      <c r="N81" s="4" t="str">
        <f t="shared" si="1"/>
        <v/>
      </c>
      <c r="P81" s="94"/>
    </row>
    <row r="82" spans="4:16" x14ac:dyDescent="0.2">
      <c r="D82" s="85"/>
      <c r="E82" s="86"/>
      <c r="F82" s="87"/>
      <c r="G82" s="88"/>
      <c r="H82" s="88"/>
      <c r="I82" s="88"/>
      <c r="J82" s="87"/>
      <c r="K82" s="87"/>
      <c r="L82" s="1" t="str">
        <f>IF(AND(G82&lt;&gt;"",K82&gt;0),K82*( IF(I82="Linux",      VLOOKUP(G82,Llistes!$D$34:$H$37,5,FALSE),             VLOOKUP(G82,Llistes!$D$34:$E$37,2,FALSE)  )                         +  IF(J82="Dock",170,0)),"")</f>
        <v/>
      </c>
      <c r="M82" s="1" t="str">
        <f>IF(AND(G82&lt;&gt;"",K82&gt;0),K82*  IF(I82="Linux", Llistes!$I$35, Llistes!$F$35),"")</f>
        <v/>
      </c>
      <c r="N82" s="4" t="str">
        <f t="shared" si="1"/>
        <v/>
      </c>
      <c r="P82" s="94"/>
    </row>
    <row r="83" spans="4:16" x14ac:dyDescent="0.2">
      <c r="D83" s="85"/>
      <c r="E83" s="86"/>
      <c r="F83" s="87"/>
      <c r="G83" s="88"/>
      <c r="H83" s="88"/>
      <c r="I83" s="88"/>
      <c r="J83" s="87"/>
      <c r="K83" s="87"/>
      <c r="L83" s="1" t="str">
        <f>IF(AND(G83&lt;&gt;"",K83&gt;0),K83*( IF(I83="Linux",      VLOOKUP(G83,Llistes!$D$34:$H$37,5,FALSE),             VLOOKUP(G83,Llistes!$D$34:$E$37,2,FALSE)  )                         +  IF(J83="Dock",170,0)),"")</f>
        <v/>
      </c>
      <c r="M83" s="1" t="str">
        <f>IF(AND(G83&lt;&gt;"",K83&gt;0),K83*  IF(I83="Linux", Llistes!$I$35, Llistes!$F$35),"")</f>
        <v/>
      </c>
      <c r="N83" s="4" t="str">
        <f t="shared" si="1"/>
        <v/>
      </c>
      <c r="P83" s="94"/>
    </row>
    <row r="84" spans="4:16" x14ac:dyDescent="0.2">
      <c r="D84" s="85"/>
      <c r="E84" s="86"/>
      <c r="F84" s="87"/>
      <c r="G84" s="88"/>
      <c r="H84" s="88"/>
      <c r="I84" s="88"/>
      <c r="J84" s="87"/>
      <c r="K84" s="87"/>
      <c r="L84" s="1" t="str">
        <f>IF(AND(G84&lt;&gt;"",K84&gt;0),K84*( IF(I84="Linux",      VLOOKUP(G84,Llistes!$D$34:$H$37,5,FALSE),             VLOOKUP(G84,Llistes!$D$34:$E$37,2,FALSE)  )                         +  IF(J84="Dock",170,0)),"")</f>
        <v/>
      </c>
      <c r="M84" s="1" t="str">
        <f>IF(AND(G84&lt;&gt;"",K84&gt;0),K84*  IF(I84="Linux", Llistes!$I$35, Llistes!$F$35),"")</f>
        <v/>
      </c>
      <c r="N84" s="4" t="str">
        <f t="shared" si="1"/>
        <v/>
      </c>
      <c r="P84" s="94"/>
    </row>
    <row r="85" spans="4:16" x14ac:dyDescent="0.2">
      <c r="D85" s="85"/>
      <c r="E85" s="86"/>
      <c r="F85" s="87"/>
      <c r="G85" s="88"/>
      <c r="H85" s="88"/>
      <c r="I85" s="88"/>
      <c r="J85" s="87"/>
      <c r="K85" s="87"/>
      <c r="L85" s="1" t="str">
        <f>IF(AND(G85&lt;&gt;"",K85&gt;0),K85*( IF(I85="Linux",      VLOOKUP(G85,Llistes!$D$34:$H$37,5,FALSE),             VLOOKUP(G85,Llistes!$D$34:$E$37,2,FALSE)  )                         +  IF(J85="Dock",170,0)),"")</f>
        <v/>
      </c>
      <c r="M85" s="1" t="str">
        <f>IF(AND(G85&lt;&gt;"",K85&gt;0),K85*  IF(I85="Linux", Llistes!$I$35, Llistes!$F$35),"")</f>
        <v/>
      </c>
      <c r="N85" s="4" t="str">
        <f t="shared" si="1"/>
        <v/>
      </c>
      <c r="P85" s="94"/>
    </row>
    <row r="86" spans="4:16" x14ac:dyDescent="0.2">
      <c r="D86" s="85"/>
      <c r="E86" s="86"/>
      <c r="F86" s="87"/>
      <c r="G86" s="88"/>
      <c r="H86" s="88"/>
      <c r="I86" s="88"/>
      <c r="J86" s="87"/>
      <c r="K86" s="87"/>
      <c r="L86" s="1" t="str">
        <f>IF(AND(G86&lt;&gt;"",K86&gt;0),K86*( IF(I86="Linux",      VLOOKUP(G86,Llistes!$D$34:$H$37,5,FALSE),             VLOOKUP(G86,Llistes!$D$34:$E$37,2,FALSE)  )                         +  IF(J86="Dock",170,0)),"")</f>
        <v/>
      </c>
      <c r="M86" s="1" t="str">
        <f>IF(AND(G86&lt;&gt;"",K86&gt;0),K86*  IF(I86="Linux", Llistes!$I$35, Llistes!$F$35),"")</f>
        <v/>
      </c>
      <c r="N86" s="4" t="str">
        <f t="shared" si="1"/>
        <v/>
      </c>
      <c r="P86" s="94"/>
    </row>
    <row r="87" spans="4:16" x14ac:dyDescent="0.2">
      <c r="D87" s="85"/>
      <c r="E87" s="86"/>
      <c r="F87" s="87"/>
      <c r="G87" s="88"/>
      <c r="H87" s="88"/>
      <c r="I87" s="88"/>
      <c r="J87" s="87"/>
      <c r="K87" s="87"/>
      <c r="L87" s="1" t="str">
        <f>IF(AND(G87&lt;&gt;"",K87&gt;0),K87*( IF(I87="Linux",      VLOOKUP(G87,Llistes!$D$34:$H$37,5,FALSE),             VLOOKUP(G87,Llistes!$D$34:$E$37,2,FALSE)  )                         +  IF(J87="Dock",170,0)),"")</f>
        <v/>
      </c>
      <c r="M87" s="1" t="str">
        <f>IF(AND(G87&lt;&gt;"",K87&gt;0),K87*  IF(I87="Linux", Llistes!$I$35, Llistes!$F$35),"")</f>
        <v/>
      </c>
      <c r="N87" s="4" t="str">
        <f t="shared" si="1"/>
        <v/>
      </c>
      <c r="P87" s="94"/>
    </row>
    <row r="88" spans="4:16" x14ac:dyDescent="0.2">
      <c r="D88" s="85"/>
      <c r="E88" s="86"/>
      <c r="F88" s="87"/>
      <c r="G88" s="88"/>
      <c r="H88" s="88"/>
      <c r="I88" s="88"/>
      <c r="J88" s="87"/>
      <c r="K88" s="87"/>
      <c r="L88" s="1" t="str">
        <f>IF(AND(G88&lt;&gt;"",K88&gt;0),K88*( IF(I88="Linux",      VLOOKUP(G88,Llistes!$D$34:$H$37,5,FALSE),             VLOOKUP(G88,Llistes!$D$34:$E$37,2,FALSE)  )                         +  IF(J88="Dock",170,0)),"")</f>
        <v/>
      </c>
      <c r="M88" s="1" t="str">
        <f>IF(AND(G88&lt;&gt;"",K88&gt;0),K88*  IF(I88="Linux", Llistes!$I$35, Llistes!$F$35),"")</f>
        <v/>
      </c>
      <c r="N88" s="4" t="str">
        <f t="shared" si="1"/>
        <v/>
      </c>
      <c r="P88" s="94"/>
    </row>
    <row r="89" spans="4:16" x14ac:dyDescent="0.2">
      <c r="D89" s="85"/>
      <c r="E89" s="86"/>
      <c r="F89" s="87"/>
      <c r="G89" s="88"/>
      <c r="H89" s="88"/>
      <c r="I89" s="88"/>
      <c r="J89" s="87"/>
      <c r="K89" s="87"/>
      <c r="L89" s="1" t="str">
        <f>IF(AND(G89&lt;&gt;"",K89&gt;0),K89*( IF(I89="Linux",      VLOOKUP(G89,Llistes!$D$34:$H$37,5,FALSE),             VLOOKUP(G89,Llistes!$D$34:$E$37,2,FALSE)  )                         +  IF(J89="Dock",170,0)),"")</f>
        <v/>
      </c>
      <c r="M89" s="1" t="str">
        <f>IF(AND(G89&lt;&gt;"",K89&gt;0),K89*  IF(I89="Linux", Llistes!$I$35, Llistes!$F$35),"")</f>
        <v/>
      </c>
      <c r="N89" s="4" t="str">
        <f t="shared" si="1"/>
        <v/>
      </c>
      <c r="P89" s="94"/>
    </row>
    <row r="90" spans="4:16" x14ac:dyDescent="0.2">
      <c r="D90" s="85"/>
      <c r="E90" s="86"/>
      <c r="F90" s="87"/>
      <c r="G90" s="88"/>
      <c r="H90" s="88"/>
      <c r="I90" s="88"/>
      <c r="J90" s="87"/>
      <c r="K90" s="87"/>
      <c r="L90" s="1" t="str">
        <f>IF(AND(G90&lt;&gt;"",K90&gt;0),K90*( IF(I90="Linux",      VLOOKUP(G90,Llistes!$D$34:$H$37,5,FALSE),             VLOOKUP(G90,Llistes!$D$34:$E$37,2,FALSE)  )                         +  IF(J90="Dock",170,0)),"")</f>
        <v/>
      </c>
      <c r="M90" s="1" t="str">
        <f>IF(AND(G90&lt;&gt;"",K90&gt;0),K90*  IF(I90="Linux", Llistes!$I$35, Llistes!$F$35),"")</f>
        <v/>
      </c>
      <c r="N90" s="4" t="str">
        <f t="shared" si="1"/>
        <v/>
      </c>
      <c r="P90" s="94"/>
    </row>
    <row r="91" spans="4:16" x14ac:dyDescent="0.2">
      <c r="D91" s="85"/>
      <c r="E91" s="86"/>
      <c r="F91" s="87"/>
      <c r="G91" s="88"/>
      <c r="H91" s="88"/>
      <c r="I91" s="88"/>
      <c r="J91" s="87"/>
      <c r="K91" s="87"/>
      <c r="L91" s="1" t="str">
        <f>IF(AND(G91&lt;&gt;"",K91&gt;0),K91*( IF(I91="Linux",      VLOOKUP(G91,Llistes!$D$34:$H$37,5,FALSE),             VLOOKUP(G91,Llistes!$D$34:$E$37,2,FALSE)  )                         +  IF(J91="Dock",170,0)),"")</f>
        <v/>
      </c>
      <c r="M91" s="1" t="str">
        <f>IF(AND(G91&lt;&gt;"",K91&gt;0),K91*  IF(I91="Linux", Llistes!$I$35, Llistes!$F$35),"")</f>
        <v/>
      </c>
      <c r="N91" s="4" t="str">
        <f t="shared" si="1"/>
        <v/>
      </c>
      <c r="P91" s="94"/>
    </row>
    <row r="92" spans="4:16" x14ac:dyDescent="0.2">
      <c r="D92" s="85"/>
      <c r="E92" s="86"/>
      <c r="F92" s="87"/>
      <c r="G92" s="88"/>
      <c r="H92" s="88"/>
      <c r="I92" s="88"/>
      <c r="J92" s="87"/>
      <c r="K92" s="87"/>
      <c r="L92" s="1" t="str">
        <f>IF(AND(G92&lt;&gt;"",K92&gt;0),K92*( IF(I92="Linux",      VLOOKUP(G92,Llistes!$D$34:$H$37,5,FALSE),             VLOOKUP(G92,Llistes!$D$34:$E$37,2,FALSE)  )                         +  IF(J92="Dock",170,0)),"")</f>
        <v/>
      </c>
      <c r="M92" s="1" t="str">
        <f>IF(AND(G92&lt;&gt;"",K92&gt;0),K92*  IF(I92="Linux", Llistes!$I$35, Llistes!$F$35),"")</f>
        <v/>
      </c>
      <c r="N92" s="4" t="str">
        <f t="shared" si="1"/>
        <v/>
      </c>
      <c r="P92" s="94"/>
    </row>
    <row r="93" spans="4:16" x14ac:dyDescent="0.2">
      <c r="D93" s="85"/>
      <c r="E93" s="86"/>
      <c r="F93" s="87"/>
      <c r="G93" s="88"/>
      <c r="H93" s="88"/>
      <c r="I93" s="88"/>
      <c r="J93" s="87"/>
      <c r="K93" s="87"/>
      <c r="L93" s="1" t="str">
        <f>IF(AND(G93&lt;&gt;"",K93&gt;0),K93*( IF(I93="Linux",      VLOOKUP(G93,Llistes!$D$34:$H$37,5,FALSE),             VLOOKUP(G93,Llistes!$D$34:$E$37,2,FALSE)  )                         +  IF(J93="Dock",170,0)),"")</f>
        <v/>
      </c>
      <c r="M93" s="1" t="str">
        <f>IF(AND(G93&lt;&gt;"",K93&gt;0),K93*  IF(I93="Linux", Llistes!$I$35, Llistes!$F$35),"")</f>
        <v/>
      </c>
      <c r="N93" s="4" t="str">
        <f t="shared" si="1"/>
        <v/>
      </c>
      <c r="P93" s="94"/>
    </row>
    <row r="94" spans="4:16" x14ac:dyDescent="0.2">
      <c r="D94" s="85"/>
      <c r="E94" s="86"/>
      <c r="F94" s="87"/>
      <c r="G94" s="88"/>
      <c r="H94" s="88"/>
      <c r="I94" s="88"/>
      <c r="J94" s="87"/>
      <c r="K94" s="87"/>
      <c r="L94" s="1" t="str">
        <f>IF(AND(G94&lt;&gt;"",K94&gt;0),K94*( IF(I94="Linux",      VLOOKUP(G94,Llistes!$D$34:$H$37,5,FALSE),             VLOOKUP(G94,Llistes!$D$34:$E$37,2,FALSE)  )                         +  IF(J94="Dock",170,0)),"")</f>
        <v/>
      </c>
      <c r="M94" s="1" t="str">
        <f>IF(AND(G94&lt;&gt;"",K94&gt;0),K94*  IF(I94="Linux", Llistes!$I$35, Llistes!$F$35),"")</f>
        <v/>
      </c>
      <c r="N94" s="4" t="str">
        <f t="shared" si="1"/>
        <v/>
      </c>
      <c r="P94" s="94"/>
    </row>
    <row r="95" spans="4:16" x14ac:dyDescent="0.2">
      <c r="D95" s="85"/>
      <c r="E95" s="86"/>
      <c r="F95" s="87"/>
      <c r="G95" s="88"/>
      <c r="H95" s="88"/>
      <c r="I95" s="88"/>
      <c r="J95" s="87"/>
      <c r="K95" s="87"/>
      <c r="L95" s="1" t="str">
        <f>IF(AND(G95&lt;&gt;"",K95&gt;0),K95*( IF(I95="Linux",      VLOOKUP(G95,Llistes!$D$34:$H$37,5,FALSE),             VLOOKUP(G95,Llistes!$D$34:$E$37,2,FALSE)  )                         +  IF(J95="Dock",170,0)),"")</f>
        <v/>
      </c>
      <c r="M95" s="1" t="str">
        <f>IF(AND(G95&lt;&gt;"",K95&gt;0),K95*  IF(I95="Linux", Llistes!$I$35, Llistes!$F$35),"")</f>
        <v/>
      </c>
      <c r="N95" s="4" t="str">
        <f t="shared" si="1"/>
        <v/>
      </c>
      <c r="P95" s="94"/>
    </row>
    <row r="96" spans="4:16" x14ac:dyDescent="0.2">
      <c r="D96" s="85"/>
      <c r="E96" s="86"/>
      <c r="F96" s="87"/>
      <c r="G96" s="88"/>
      <c r="H96" s="88"/>
      <c r="I96" s="88"/>
      <c r="J96" s="87"/>
      <c r="K96" s="87"/>
      <c r="L96" s="1" t="str">
        <f>IF(AND(G96&lt;&gt;"",K96&gt;0),K96*( IF(I96="Linux",      VLOOKUP(G96,Llistes!$D$34:$H$37,5,FALSE),             VLOOKUP(G96,Llistes!$D$34:$E$37,2,FALSE)  )                         +  IF(J96="Dock",170,0)),"")</f>
        <v/>
      </c>
      <c r="M96" s="1" t="str">
        <f>IF(AND(G96&lt;&gt;"",K96&gt;0),K96*  IF(I96="Linux", Llistes!$I$35, Llistes!$F$35),"")</f>
        <v/>
      </c>
      <c r="N96" s="4" t="str">
        <f t="shared" si="1"/>
        <v/>
      </c>
      <c r="P96" s="94"/>
    </row>
    <row r="97" spans="4:16" x14ac:dyDescent="0.2">
      <c r="D97" s="85"/>
      <c r="E97" s="86"/>
      <c r="F97" s="87"/>
      <c r="G97" s="88"/>
      <c r="H97" s="88"/>
      <c r="I97" s="88"/>
      <c r="J97" s="87"/>
      <c r="K97" s="87"/>
      <c r="L97" s="1" t="str">
        <f>IF(AND(G97&lt;&gt;"",K97&gt;0),K97*( IF(I97="Linux",      VLOOKUP(G97,Llistes!$D$34:$H$37,5,FALSE),             VLOOKUP(G97,Llistes!$D$34:$E$37,2,FALSE)  )                         +  IF(J97="Dock",170,0)),"")</f>
        <v/>
      </c>
      <c r="M97" s="1" t="str">
        <f>IF(AND(G97&lt;&gt;"",K97&gt;0),K97*  IF(I97="Linux", Llistes!$I$35, Llistes!$F$35),"")</f>
        <v/>
      </c>
      <c r="N97" s="4" t="str">
        <f t="shared" si="1"/>
        <v/>
      </c>
      <c r="P97" s="94"/>
    </row>
    <row r="98" spans="4:16" x14ac:dyDescent="0.2">
      <c r="D98" s="85"/>
      <c r="E98" s="86"/>
      <c r="F98" s="87"/>
      <c r="G98" s="88"/>
      <c r="H98" s="88"/>
      <c r="I98" s="88"/>
      <c r="J98" s="87"/>
      <c r="K98" s="87"/>
      <c r="L98" s="1" t="str">
        <f>IF(AND(G98&lt;&gt;"",K98&gt;0),K98*( IF(I98="Linux",      VLOOKUP(G98,Llistes!$D$34:$H$37,5,FALSE),             VLOOKUP(G98,Llistes!$D$34:$E$37,2,FALSE)  )                         +  IF(J98="Dock",170,0)),"")</f>
        <v/>
      </c>
      <c r="M98" s="1" t="str">
        <f>IF(AND(G98&lt;&gt;"",K98&gt;0),K98*  IF(I98="Linux", Llistes!$I$35, Llistes!$F$35),"")</f>
        <v/>
      </c>
      <c r="N98" s="4" t="str">
        <f t="shared" si="1"/>
        <v/>
      </c>
      <c r="P98" s="94"/>
    </row>
    <row r="99" spans="4:16" ht="13.5" thickBot="1" x14ac:dyDescent="0.25">
      <c r="D99" s="89"/>
      <c r="E99" s="90"/>
      <c r="F99" s="91"/>
      <c r="G99" s="92"/>
      <c r="H99" s="92"/>
      <c r="I99" s="92"/>
      <c r="J99" s="91"/>
      <c r="K99" s="91"/>
      <c r="L99" s="5" t="str">
        <f>IF(AND(G99&lt;&gt;"",K99&gt;0),K99*( IF(I99="Linux",      VLOOKUP(G99,Llistes!$D$34:$H$37,5,FALSE),             VLOOKUP(G99,Llistes!$D$34:$E$37,2,FALSE)  )                         +  IF(J99="Dock",170,0)),"")</f>
        <v/>
      </c>
      <c r="M99" s="5" t="str">
        <f>IF(AND(G99&lt;&gt;"",K99&gt;0),K99*  IF(I99="Linux", Llistes!$I$35, Llistes!$F$35),"")</f>
        <v/>
      </c>
      <c r="N99" s="6" t="str">
        <f t="shared" si="1"/>
        <v/>
      </c>
      <c r="P99" s="94"/>
    </row>
  </sheetData>
  <sheetProtection algorithmName="SHA-512" hashValue="6h+8cPzwuxS13onEXWm4yNXq/+Yv9AI9rG0MsX4JCawINcsskxRR4mKsenn7reKu1CaC3D86BqyBfyABpgEkzw==" saltValue="L1V8/GuvnG7P5yyQUDFb2Q==" spinCount="100000" sheet="1" objects="1" scenarios="1"/>
  <protectedRanges>
    <protectedRange sqref="D12:K99" name="Interval1"/>
  </protectedRanges>
  <mergeCells count="12">
    <mergeCell ref="D10:G10"/>
    <mergeCell ref="K3:N3"/>
    <mergeCell ref="D3:I3"/>
    <mergeCell ref="D5:N5"/>
    <mergeCell ref="G7:G8"/>
    <mergeCell ref="H7:H8"/>
    <mergeCell ref="K7:K8"/>
    <mergeCell ref="L7:L8"/>
    <mergeCell ref="M7:M8"/>
    <mergeCell ref="N7:N8"/>
    <mergeCell ref="E6:F6"/>
    <mergeCell ref="D7:D8"/>
  </mergeCells>
  <conditionalFormatting sqref="K15">
    <cfRule type="expression" dxfId="13" priority="9">
      <formula>siinm($G$15&lt;&gt;"",Verdader,FALSE)</formula>
    </cfRule>
  </conditionalFormatting>
  <conditionalFormatting sqref="F12:F99">
    <cfRule type="expression" dxfId="12" priority="2">
      <formula>IF(AND(G12&lt;&gt;"",F12=""),TRUE,FALSE)</formula>
    </cfRule>
    <cfRule type="expression" dxfId="11" priority="8">
      <formula>IF(F12&gt;2014,TRUE,FALSE)</formula>
    </cfRule>
  </conditionalFormatting>
  <conditionalFormatting sqref="I12:I99">
    <cfRule type="expression" dxfId="10" priority="7">
      <formula>IF(AND(G12&lt;&gt;"",I12=""),TRUE,FALSE)</formula>
    </cfRule>
  </conditionalFormatting>
  <conditionalFormatting sqref="K12:K99">
    <cfRule type="expression" dxfId="6" priority="5">
      <formula>IF(AND(G12&lt;&gt;"",K12=""),TRUE,FALSE)</formula>
    </cfRule>
  </conditionalFormatting>
  <conditionalFormatting sqref="E12:E99">
    <cfRule type="expression" dxfId="9" priority="4">
      <formula>IF(AND(G12&lt;&gt;"",E12=""),TRUE,FALSE)</formula>
    </cfRule>
  </conditionalFormatting>
  <conditionalFormatting sqref="H12:H99">
    <cfRule type="expression" dxfId="8" priority="3">
      <formula>IF(AND(G12&lt;&gt;"",H12=""),TRUE,FALSE)</formula>
    </cfRule>
  </conditionalFormatting>
  <conditionalFormatting sqref="D12:D99">
    <cfRule type="expression" dxfId="7" priority="1">
      <formula>IF(AND(G12&lt;&gt;"",D12=""),TRUE,FALSE)</formula>
    </cfRule>
  </conditionalFormatting>
  <dataValidations count="1">
    <dataValidation type="list" allowBlank="1" showInputMessage="1" showErrorMessage="1" sqref="J12:J99">
      <formula1>"Dock, "</formula1>
    </dataValidation>
  </dataValidations>
  <hyperlinks>
    <hyperlink ref="P5" location="'Monitors Aules i PAS'!A1" display="è"/>
    <hyperlink ref="B5" location="' PC Aules i PAS'!A1" display="ç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Llistes!$L$11:$L$12</xm:f>
          </x14:formula1>
          <xm:sqref>I12:I99</xm:sqref>
        </x14:dataValidation>
        <x14:dataValidation type="list" operator="equal" allowBlank="1" showErrorMessage="1">
          <x14:formula1>
            <xm:f>Llistes!$B$4:$B$12</xm:f>
          </x14:formula1>
          <x14:formula2>
            <xm:f>0</xm:f>
          </x14:formula2>
          <xm:sqref>D12:D99</xm:sqref>
        </x14:dataValidation>
        <x14:dataValidation type="list" allowBlank="1" showInputMessage="1" showErrorMessage="1">
          <x14:formula1>
            <xm:f>Llistes!$D$34:$D$37</xm:f>
          </x14:formula1>
          <xm:sqref>G12:G99</xm:sqref>
        </x14:dataValidation>
        <x14:dataValidation type="list" allowBlank="1" showInputMessage="1" showErrorMessage="1">
          <x14:formula1>
            <xm:f>Llistes!$P$34:$P$35</xm:f>
          </x14:formula1>
          <xm:sqref>H12:H99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00"/>
  <sheetViews>
    <sheetView zoomScale="120" zoomScaleNormal="120" workbookViewId="0">
      <pane xSplit="3" ySplit="9" topLeftCell="D10" activePane="bottomRight" state="frozen"/>
      <selection pane="topRight" activeCell="B1" sqref="B1"/>
      <selection pane="bottomLeft" activeCell="A9" sqref="A9"/>
      <selection pane="bottomRight" activeCell="D4" sqref="D4:L4"/>
    </sheetView>
  </sheetViews>
  <sheetFormatPr defaultRowHeight="12.75" x14ac:dyDescent="0.2"/>
  <cols>
    <col min="1" max="1" width="0.7109375" style="69" customWidth="1"/>
    <col min="2" max="2" width="7.5703125" style="69" customWidth="1"/>
    <col min="3" max="3" width="1.85546875" style="69" customWidth="1"/>
    <col min="4" max="4" width="10" style="71" customWidth="1"/>
    <col min="5" max="5" width="22" style="72" customWidth="1"/>
    <col min="6" max="6" width="13.140625" style="73" customWidth="1"/>
    <col min="7" max="7" width="29.85546875" style="71" customWidth="1"/>
    <col min="8" max="8" width="10.42578125" style="71" customWidth="1"/>
    <col min="9" max="9" width="10.28515625" style="71" customWidth="1"/>
    <col min="10" max="10" width="16" style="71" customWidth="1"/>
    <col min="11" max="11" width="14.42578125" style="71" customWidth="1"/>
    <col min="12" max="12" width="15.140625" style="71" customWidth="1"/>
    <col min="13" max="13" width="1" style="69" customWidth="1"/>
    <col min="14" max="14" width="7.85546875" style="69" customWidth="1"/>
    <col min="15" max="16384" width="9.140625" style="69"/>
  </cols>
  <sheetData>
    <row r="1" spans="2:14" ht="3.75" customHeight="1" x14ac:dyDescent="0.2">
      <c r="D1" s="69"/>
      <c r="E1" s="69"/>
      <c r="F1" s="71"/>
      <c r="G1" s="72"/>
      <c r="H1" s="73"/>
    </row>
    <row r="2" spans="2:14" ht="24" customHeight="1" x14ac:dyDescent="0.2">
      <c r="D2" s="203" t="s">
        <v>223</v>
      </c>
      <c r="E2" s="203"/>
      <c r="F2" s="203"/>
      <c r="G2" s="203"/>
      <c r="H2" s="103"/>
      <c r="I2" s="202" t="s">
        <v>186</v>
      </c>
      <c r="J2" s="202"/>
      <c r="K2" s="202"/>
      <c r="L2" s="202"/>
    </row>
    <row r="3" spans="2:14" ht="3.75" customHeight="1" x14ac:dyDescent="0.2">
      <c r="D3" s="69"/>
      <c r="E3" s="69"/>
      <c r="F3" s="71"/>
      <c r="G3" s="72"/>
      <c r="H3" s="73"/>
    </row>
    <row r="4" spans="2:14" s="71" customFormat="1" ht="31.5" customHeight="1" x14ac:dyDescent="0.2">
      <c r="B4" s="147" t="s">
        <v>197</v>
      </c>
      <c r="D4" s="212" t="str">
        <f>IF(Unitat!C5="","Especifiqueu la unitat a la pestanya d'unitats",Unitat!C5)</f>
        <v>Especifiqueu la unitat a la pestanya d'unitats</v>
      </c>
      <c r="E4" s="212"/>
      <c r="F4" s="212"/>
      <c r="G4" s="212"/>
      <c r="H4" s="212"/>
      <c r="I4" s="212"/>
      <c r="J4" s="212"/>
      <c r="K4" s="212"/>
      <c r="L4" s="212"/>
      <c r="N4" s="147" t="s">
        <v>193</v>
      </c>
    </row>
    <row r="5" spans="2:14" s="71" customFormat="1" ht="15.75" customHeight="1" x14ac:dyDescent="0.2">
      <c r="B5" s="109" t="s">
        <v>200</v>
      </c>
      <c r="D5" s="162" t="s">
        <v>1</v>
      </c>
      <c r="E5" s="213" t="s">
        <v>198</v>
      </c>
      <c r="F5" s="213"/>
      <c r="G5" s="216" t="s">
        <v>199</v>
      </c>
      <c r="H5" s="216"/>
      <c r="I5" s="216"/>
      <c r="J5" s="216"/>
      <c r="K5" s="216"/>
      <c r="L5" s="216"/>
      <c r="N5" s="109" t="s">
        <v>43</v>
      </c>
    </row>
    <row r="6" spans="2:14" s="73" customFormat="1" ht="18" customHeight="1" x14ac:dyDescent="0.2">
      <c r="D6" s="209" t="s">
        <v>194</v>
      </c>
      <c r="E6" s="112" t="s">
        <v>16</v>
      </c>
      <c r="F6" s="112" t="s">
        <v>29</v>
      </c>
      <c r="G6" s="200" t="s">
        <v>39</v>
      </c>
      <c r="H6" s="200" t="s">
        <v>30</v>
      </c>
      <c r="I6" s="200" t="s">
        <v>9</v>
      </c>
      <c r="J6" s="201" t="s">
        <v>10</v>
      </c>
      <c r="K6" s="200" t="s">
        <v>5</v>
      </c>
      <c r="L6" s="201" t="s">
        <v>11</v>
      </c>
    </row>
    <row r="7" spans="2:14" s="76" customFormat="1" ht="22.5" customHeight="1" x14ac:dyDescent="0.2">
      <c r="D7" s="209"/>
      <c r="E7" s="113" t="s">
        <v>14</v>
      </c>
      <c r="F7" s="113" t="s">
        <v>224</v>
      </c>
      <c r="G7" s="200"/>
      <c r="H7" s="200"/>
      <c r="I7" s="200"/>
      <c r="J7" s="201"/>
      <c r="K7" s="200"/>
      <c r="L7" s="201"/>
    </row>
    <row r="8" spans="2:14" ht="4.5" customHeight="1" x14ac:dyDescent="0.2"/>
    <row r="9" spans="2:14" s="70" customFormat="1" ht="19.5" customHeight="1" x14ac:dyDescent="0.2">
      <c r="D9" s="95"/>
      <c r="E9" s="95"/>
      <c r="F9" s="95"/>
      <c r="G9" s="95"/>
      <c r="H9" s="95"/>
      <c r="I9" s="8">
        <f>SUM(I11:I100)</f>
        <v>0</v>
      </c>
      <c r="J9" s="156">
        <f>SUM(J11:J100)</f>
        <v>0</v>
      </c>
      <c r="K9" s="7">
        <f t="shared" ref="K9:L9" si="0">SUM(K11:K100)</f>
        <v>0</v>
      </c>
      <c r="L9" s="7">
        <f t="shared" si="0"/>
        <v>0</v>
      </c>
    </row>
    <row r="10" spans="2:14" ht="3" customHeight="1" thickBot="1" x14ac:dyDescent="0.25"/>
    <row r="11" spans="2:14" ht="14.25" customHeight="1" x14ac:dyDescent="0.2">
      <c r="D11" s="81"/>
      <c r="E11" s="82"/>
      <c r="F11" s="83"/>
      <c r="G11" s="84"/>
      <c r="H11" s="84"/>
      <c r="I11" s="83"/>
      <c r="J11" s="2" t="str">
        <f>IF(AND(G11&lt;&gt;"",I11&gt;0),I11*( VLOOKUP(G11,Llistes!$D$20:$E$22,2,FALSE)  ),"")</f>
        <v/>
      </c>
      <c r="K11" s="2" t="str">
        <f>IF(AND(G11&lt;&gt;"",111&gt;0),I11* Llistes!$F$21,"")</f>
        <v/>
      </c>
      <c r="L11" s="3" t="str">
        <f>IF(AND(G11&lt;&gt;"",I11&gt;0),J11-K11,"")</f>
        <v/>
      </c>
    </row>
    <row r="12" spans="2:14" x14ac:dyDescent="0.2">
      <c r="D12" s="85"/>
      <c r="E12" s="86"/>
      <c r="F12" s="87"/>
      <c r="G12" s="88"/>
      <c r="H12" s="88"/>
      <c r="I12" s="87"/>
      <c r="J12" s="1" t="str">
        <f>IF(AND(G12&lt;&gt;"",I12&gt;0),I12*( VLOOKUP(G12,Llistes!$D$20:$E$22,2,FALSE)  ),"")</f>
        <v/>
      </c>
      <c r="K12" s="1" t="str">
        <f>IF(AND(G12&lt;&gt;"",111&gt;0),I12* Llistes!$F$21,"")</f>
        <v/>
      </c>
      <c r="L12" s="4" t="str">
        <f t="shared" ref="L12:L75" si="1">IF(AND(G12&lt;&gt;"",I12&gt;0),J12-K12,"")</f>
        <v/>
      </c>
    </row>
    <row r="13" spans="2:14" x14ac:dyDescent="0.2">
      <c r="D13" s="85"/>
      <c r="E13" s="86"/>
      <c r="F13" s="87"/>
      <c r="G13" s="88"/>
      <c r="H13" s="88"/>
      <c r="I13" s="87"/>
      <c r="J13" s="1" t="str">
        <f>IF(AND(G13&lt;&gt;"",I13&gt;0),I13*( VLOOKUP(G13,Llistes!$D$20:$E$22,2,FALSE)  ),"")</f>
        <v/>
      </c>
      <c r="K13" s="1" t="str">
        <f>IF(AND(G13&lt;&gt;"",111&gt;0),I13* Llistes!$F$21,"")</f>
        <v/>
      </c>
      <c r="L13" s="4" t="str">
        <f t="shared" si="1"/>
        <v/>
      </c>
    </row>
    <row r="14" spans="2:14" x14ac:dyDescent="0.2">
      <c r="D14" s="85"/>
      <c r="E14" s="86"/>
      <c r="F14" s="87"/>
      <c r="G14" s="88"/>
      <c r="H14" s="88"/>
      <c r="I14" s="87"/>
      <c r="J14" s="1" t="str">
        <f>IF(AND(G14&lt;&gt;"",I14&gt;0),I14*( VLOOKUP(G14,Llistes!$D$20:$E$22,2,FALSE)  ),"")</f>
        <v/>
      </c>
      <c r="K14" s="1" t="str">
        <f>IF(AND(G14&lt;&gt;"",111&gt;0),I14* Llistes!$F$21,"")</f>
        <v/>
      </c>
      <c r="L14" s="4" t="str">
        <f t="shared" si="1"/>
        <v/>
      </c>
    </row>
    <row r="15" spans="2:14" x14ac:dyDescent="0.2">
      <c r="D15" s="85"/>
      <c r="E15" s="86"/>
      <c r="F15" s="87"/>
      <c r="G15" s="88"/>
      <c r="H15" s="88"/>
      <c r="I15" s="87"/>
      <c r="J15" s="1" t="str">
        <f>IF(AND(G15&lt;&gt;"",I15&gt;0),I15*( VLOOKUP(G15,Llistes!$D$20:$E$22,2,FALSE)  ),"")</f>
        <v/>
      </c>
      <c r="K15" s="1" t="str">
        <f>IF(AND(G15&lt;&gt;"",111&gt;0),I15* Llistes!$F$21,"")</f>
        <v/>
      </c>
      <c r="L15" s="4" t="str">
        <f t="shared" si="1"/>
        <v/>
      </c>
    </row>
    <row r="16" spans="2:14" x14ac:dyDescent="0.2">
      <c r="D16" s="85"/>
      <c r="E16" s="86"/>
      <c r="F16" s="87"/>
      <c r="G16" s="88"/>
      <c r="H16" s="88"/>
      <c r="I16" s="87"/>
      <c r="J16" s="1" t="str">
        <f>IF(AND(G16&lt;&gt;"",I16&gt;0),I16*( VLOOKUP(G16,Llistes!$D$20:$E$22,2,FALSE)  ),"")</f>
        <v/>
      </c>
      <c r="K16" s="1" t="str">
        <f>IF(AND(G16&lt;&gt;"",111&gt;0),I16* Llistes!$F$21,"")</f>
        <v/>
      </c>
      <c r="L16" s="4" t="str">
        <f t="shared" si="1"/>
        <v/>
      </c>
    </row>
    <row r="17" spans="4:12" x14ac:dyDescent="0.2">
      <c r="D17" s="85"/>
      <c r="E17" s="86"/>
      <c r="F17" s="87"/>
      <c r="G17" s="88"/>
      <c r="H17" s="88"/>
      <c r="I17" s="87"/>
      <c r="J17" s="1" t="str">
        <f>IF(AND(G17&lt;&gt;"",I17&gt;0),I17*( VLOOKUP(G17,Llistes!$D$20:$E$22,2,FALSE)  ),"")</f>
        <v/>
      </c>
      <c r="K17" s="1" t="str">
        <f>IF(AND(G17&lt;&gt;"",111&gt;0),I17* Llistes!$F$21,"")</f>
        <v/>
      </c>
      <c r="L17" s="4" t="str">
        <f t="shared" si="1"/>
        <v/>
      </c>
    </row>
    <row r="18" spans="4:12" x14ac:dyDescent="0.2">
      <c r="D18" s="85"/>
      <c r="E18" s="86"/>
      <c r="F18" s="87"/>
      <c r="G18" s="88"/>
      <c r="H18" s="88"/>
      <c r="I18" s="87"/>
      <c r="J18" s="1" t="str">
        <f>IF(AND(G18&lt;&gt;"",I18&gt;0),I18*( VLOOKUP(G18,Llistes!$D$20:$E$22,2,FALSE)  ),"")</f>
        <v/>
      </c>
      <c r="K18" s="1" t="str">
        <f>IF(AND(G18&lt;&gt;"",111&gt;0),I18* Llistes!$F$21,"")</f>
        <v/>
      </c>
      <c r="L18" s="4" t="str">
        <f t="shared" si="1"/>
        <v/>
      </c>
    </row>
    <row r="19" spans="4:12" x14ac:dyDescent="0.2">
      <c r="D19" s="85"/>
      <c r="E19" s="86"/>
      <c r="F19" s="87"/>
      <c r="G19" s="88"/>
      <c r="H19" s="88"/>
      <c r="I19" s="87"/>
      <c r="J19" s="1" t="str">
        <f>IF(AND(G19&lt;&gt;"",I19&gt;0),I19*( VLOOKUP(G19,Llistes!$D$20:$E$22,2,FALSE)  ),"")</f>
        <v/>
      </c>
      <c r="K19" s="1" t="str">
        <f>IF(AND(G19&lt;&gt;"",111&gt;0),I19* Llistes!$F$21,"")</f>
        <v/>
      </c>
      <c r="L19" s="4" t="str">
        <f t="shared" si="1"/>
        <v/>
      </c>
    </row>
    <row r="20" spans="4:12" x14ac:dyDescent="0.2">
      <c r="D20" s="85"/>
      <c r="E20" s="86"/>
      <c r="F20" s="87"/>
      <c r="G20" s="88"/>
      <c r="H20" s="88"/>
      <c r="I20" s="87"/>
      <c r="J20" s="1" t="str">
        <f>IF(AND(G20&lt;&gt;"",I20&gt;0),I20*( VLOOKUP(G20,Llistes!$D$20:$E$22,2,FALSE)  ),"")</f>
        <v/>
      </c>
      <c r="K20" s="1" t="str">
        <f>IF(AND(G20&lt;&gt;"",111&gt;0),I20* Llistes!$F$21,"")</f>
        <v/>
      </c>
      <c r="L20" s="4" t="str">
        <f t="shared" si="1"/>
        <v/>
      </c>
    </row>
    <row r="21" spans="4:12" x14ac:dyDescent="0.2">
      <c r="D21" s="85"/>
      <c r="E21" s="86"/>
      <c r="F21" s="87"/>
      <c r="G21" s="88"/>
      <c r="H21" s="88"/>
      <c r="I21" s="87"/>
      <c r="J21" s="1" t="str">
        <f>IF(AND(G21&lt;&gt;"",I21&gt;0),I21*( VLOOKUP(G21,Llistes!$D$20:$E$22,2,FALSE)  ),"")</f>
        <v/>
      </c>
      <c r="K21" s="1" t="str">
        <f>IF(AND(G21&lt;&gt;"",111&gt;0),I21* Llistes!$F$21,"")</f>
        <v/>
      </c>
      <c r="L21" s="4" t="str">
        <f t="shared" si="1"/>
        <v/>
      </c>
    </row>
    <row r="22" spans="4:12" x14ac:dyDescent="0.2">
      <c r="D22" s="85"/>
      <c r="E22" s="86"/>
      <c r="F22" s="87"/>
      <c r="G22" s="88"/>
      <c r="H22" s="88"/>
      <c r="I22" s="87"/>
      <c r="J22" s="1" t="str">
        <f>IF(AND(G22&lt;&gt;"",I22&gt;0),I22*( VLOOKUP(G22,Llistes!$D$20:$E$22,2,FALSE)  ),"")</f>
        <v/>
      </c>
      <c r="K22" s="1" t="str">
        <f>IF(AND(G22&lt;&gt;"",111&gt;0),I22* Llistes!$F$21,"")</f>
        <v/>
      </c>
      <c r="L22" s="4" t="str">
        <f t="shared" si="1"/>
        <v/>
      </c>
    </row>
    <row r="23" spans="4:12" x14ac:dyDescent="0.2">
      <c r="D23" s="85"/>
      <c r="E23" s="86"/>
      <c r="F23" s="87"/>
      <c r="G23" s="88"/>
      <c r="H23" s="88"/>
      <c r="I23" s="87"/>
      <c r="J23" s="1" t="str">
        <f>IF(AND(G23&lt;&gt;"",I23&gt;0),I23*( VLOOKUP(G23,Llistes!$D$20:$E$22,2,FALSE)  ),"")</f>
        <v/>
      </c>
      <c r="K23" s="1" t="str">
        <f>IF(AND(G23&lt;&gt;"",111&gt;0),I23* Llistes!$F$21,"")</f>
        <v/>
      </c>
      <c r="L23" s="4" t="str">
        <f t="shared" si="1"/>
        <v/>
      </c>
    </row>
    <row r="24" spans="4:12" x14ac:dyDescent="0.2">
      <c r="D24" s="85"/>
      <c r="E24" s="86"/>
      <c r="F24" s="87"/>
      <c r="G24" s="88"/>
      <c r="H24" s="88"/>
      <c r="I24" s="87"/>
      <c r="J24" s="1" t="str">
        <f>IF(AND(G24&lt;&gt;"",I24&gt;0),I24*( VLOOKUP(G24,Llistes!$D$20:$E$22,2,FALSE)  ),"")</f>
        <v/>
      </c>
      <c r="K24" s="1" t="str">
        <f>IF(AND(G24&lt;&gt;"",111&gt;0),I24* Llistes!$F$21,"")</f>
        <v/>
      </c>
      <c r="L24" s="4" t="str">
        <f t="shared" si="1"/>
        <v/>
      </c>
    </row>
    <row r="25" spans="4:12" x14ac:dyDescent="0.2">
      <c r="D25" s="85"/>
      <c r="E25" s="86"/>
      <c r="F25" s="87"/>
      <c r="G25" s="88"/>
      <c r="H25" s="88"/>
      <c r="I25" s="87"/>
      <c r="J25" s="1" t="str">
        <f>IF(AND(G25&lt;&gt;"",I25&gt;0),I25*( VLOOKUP(G25,Llistes!$D$20:$E$22,2,FALSE)  ),"")</f>
        <v/>
      </c>
      <c r="K25" s="1" t="str">
        <f>IF(AND(G25&lt;&gt;"",111&gt;0),I25* Llistes!$F$21,"")</f>
        <v/>
      </c>
      <c r="L25" s="4" t="str">
        <f t="shared" si="1"/>
        <v/>
      </c>
    </row>
    <row r="26" spans="4:12" x14ac:dyDescent="0.2">
      <c r="D26" s="85"/>
      <c r="E26" s="86"/>
      <c r="F26" s="87"/>
      <c r="G26" s="88"/>
      <c r="H26" s="88"/>
      <c r="I26" s="87"/>
      <c r="J26" s="1" t="str">
        <f>IF(AND(G26&lt;&gt;"",I26&gt;0),I26*( VLOOKUP(G26,Llistes!$D$20:$E$22,2,FALSE)  ),"")</f>
        <v/>
      </c>
      <c r="K26" s="1" t="str">
        <f>IF(AND(G26&lt;&gt;"",111&gt;0),I26* Llistes!$F$21,"")</f>
        <v/>
      </c>
      <c r="L26" s="4" t="str">
        <f t="shared" si="1"/>
        <v/>
      </c>
    </row>
    <row r="27" spans="4:12" x14ac:dyDescent="0.2">
      <c r="D27" s="85"/>
      <c r="E27" s="86"/>
      <c r="F27" s="87"/>
      <c r="G27" s="88"/>
      <c r="H27" s="88"/>
      <c r="I27" s="87"/>
      <c r="J27" s="1" t="str">
        <f>IF(AND(G27&lt;&gt;"",I27&gt;0),I27*( VLOOKUP(G27,Llistes!$D$20:$E$22,2,FALSE)  ),"")</f>
        <v/>
      </c>
      <c r="K27" s="1" t="str">
        <f>IF(AND(G27&lt;&gt;"",111&gt;0),I27* Llistes!$F$21,"")</f>
        <v/>
      </c>
      <c r="L27" s="4" t="str">
        <f t="shared" si="1"/>
        <v/>
      </c>
    </row>
    <row r="28" spans="4:12" x14ac:dyDescent="0.2">
      <c r="D28" s="85"/>
      <c r="E28" s="86"/>
      <c r="F28" s="87"/>
      <c r="G28" s="88"/>
      <c r="H28" s="88"/>
      <c r="I28" s="87"/>
      <c r="J28" s="1" t="str">
        <f>IF(AND(G28&lt;&gt;"",I28&gt;0),I28*( VLOOKUP(G28,Llistes!$D$20:$E$22,2,FALSE)  ),"")</f>
        <v/>
      </c>
      <c r="K28" s="1" t="str">
        <f>IF(AND(G28&lt;&gt;"",111&gt;0),I28* Llistes!$F$21,"")</f>
        <v/>
      </c>
      <c r="L28" s="4" t="str">
        <f t="shared" si="1"/>
        <v/>
      </c>
    </row>
    <row r="29" spans="4:12" x14ac:dyDescent="0.2">
      <c r="D29" s="85"/>
      <c r="E29" s="86"/>
      <c r="F29" s="87"/>
      <c r="G29" s="88"/>
      <c r="H29" s="88"/>
      <c r="I29" s="87"/>
      <c r="J29" s="1" t="str">
        <f>IF(AND(G29&lt;&gt;"",I29&gt;0),I29*( VLOOKUP(G29,Llistes!$D$20:$E$22,2,FALSE)  ),"")</f>
        <v/>
      </c>
      <c r="K29" s="1" t="str">
        <f>IF(AND(G29&lt;&gt;"",111&gt;0),I29* Llistes!$F$21,"")</f>
        <v/>
      </c>
      <c r="L29" s="4" t="str">
        <f t="shared" si="1"/>
        <v/>
      </c>
    </row>
    <row r="30" spans="4:12" x14ac:dyDescent="0.2">
      <c r="D30" s="85"/>
      <c r="E30" s="86"/>
      <c r="F30" s="87"/>
      <c r="G30" s="88"/>
      <c r="H30" s="88"/>
      <c r="I30" s="87"/>
      <c r="J30" s="1" t="str">
        <f>IF(AND(G30&lt;&gt;"",I30&gt;0),I30*( VLOOKUP(G30,Llistes!$D$20:$E$22,2,FALSE)  ),"")</f>
        <v/>
      </c>
      <c r="K30" s="1" t="str">
        <f>IF(AND(G30&lt;&gt;"",111&gt;0),I30* Llistes!$F$21,"")</f>
        <v/>
      </c>
      <c r="L30" s="4" t="str">
        <f t="shared" si="1"/>
        <v/>
      </c>
    </row>
    <row r="31" spans="4:12" x14ac:dyDescent="0.2">
      <c r="D31" s="85"/>
      <c r="E31" s="86"/>
      <c r="F31" s="87"/>
      <c r="G31" s="88"/>
      <c r="H31" s="88"/>
      <c r="I31" s="87"/>
      <c r="J31" s="1" t="str">
        <f>IF(AND(G31&lt;&gt;"",I31&gt;0),I31*( VLOOKUP(G31,Llistes!$D$20:$E$22,2,FALSE)  ),"")</f>
        <v/>
      </c>
      <c r="K31" s="1" t="str">
        <f>IF(AND(G31&lt;&gt;"",111&gt;0),I31* Llistes!$F$21,"")</f>
        <v/>
      </c>
      <c r="L31" s="4" t="str">
        <f t="shared" si="1"/>
        <v/>
      </c>
    </row>
    <row r="32" spans="4:12" x14ac:dyDescent="0.2">
      <c r="D32" s="85"/>
      <c r="E32" s="86"/>
      <c r="F32" s="87"/>
      <c r="G32" s="88"/>
      <c r="H32" s="88"/>
      <c r="I32" s="87"/>
      <c r="J32" s="1" t="str">
        <f>IF(AND(G32&lt;&gt;"",I32&gt;0),I32*( VLOOKUP(G32,Llistes!$D$20:$E$22,2,FALSE)  ),"")</f>
        <v/>
      </c>
      <c r="K32" s="1" t="str">
        <f>IF(AND(G32&lt;&gt;"",111&gt;0),I32* Llistes!$F$21,"")</f>
        <v/>
      </c>
      <c r="L32" s="4" t="str">
        <f t="shared" si="1"/>
        <v/>
      </c>
    </row>
    <row r="33" spans="4:12" x14ac:dyDescent="0.2">
      <c r="D33" s="85"/>
      <c r="E33" s="86"/>
      <c r="F33" s="87"/>
      <c r="G33" s="88"/>
      <c r="H33" s="88"/>
      <c r="I33" s="87"/>
      <c r="J33" s="1" t="str">
        <f>IF(AND(G33&lt;&gt;"",I33&gt;0),I33*( VLOOKUP(G33,Llistes!$D$20:$E$22,2,FALSE)  ),"")</f>
        <v/>
      </c>
      <c r="K33" s="1" t="str">
        <f>IF(AND(G33&lt;&gt;"",111&gt;0),I33* Llistes!$F$21,"")</f>
        <v/>
      </c>
      <c r="L33" s="4" t="str">
        <f t="shared" si="1"/>
        <v/>
      </c>
    </row>
    <row r="34" spans="4:12" x14ac:dyDescent="0.2">
      <c r="D34" s="85"/>
      <c r="E34" s="86"/>
      <c r="F34" s="87"/>
      <c r="G34" s="88"/>
      <c r="H34" s="88"/>
      <c r="I34" s="87"/>
      <c r="J34" s="1" t="str">
        <f>IF(AND(G34&lt;&gt;"",I34&gt;0),I34*( VLOOKUP(G34,Llistes!$D$20:$E$22,2,FALSE)  ),"")</f>
        <v/>
      </c>
      <c r="K34" s="1" t="str">
        <f>IF(AND(G34&lt;&gt;"",111&gt;0),I34* Llistes!$F$21,"")</f>
        <v/>
      </c>
      <c r="L34" s="4" t="str">
        <f t="shared" si="1"/>
        <v/>
      </c>
    </row>
    <row r="35" spans="4:12" x14ac:dyDescent="0.2">
      <c r="D35" s="85"/>
      <c r="E35" s="86"/>
      <c r="F35" s="87"/>
      <c r="G35" s="88"/>
      <c r="H35" s="88"/>
      <c r="I35" s="87"/>
      <c r="J35" s="1" t="str">
        <f>IF(AND(G35&lt;&gt;"",I35&gt;0),I35*( VLOOKUP(G35,Llistes!$D$20:$E$22,2,FALSE)  ),"")</f>
        <v/>
      </c>
      <c r="K35" s="1" t="str">
        <f>IF(AND(G35&lt;&gt;"",111&gt;0),I35* Llistes!$F$21,"")</f>
        <v/>
      </c>
      <c r="L35" s="4" t="str">
        <f t="shared" si="1"/>
        <v/>
      </c>
    </row>
    <row r="36" spans="4:12" x14ac:dyDescent="0.2">
      <c r="D36" s="85"/>
      <c r="E36" s="86"/>
      <c r="F36" s="87"/>
      <c r="G36" s="88"/>
      <c r="H36" s="88"/>
      <c r="I36" s="87"/>
      <c r="J36" s="1" t="str">
        <f>IF(AND(G36&lt;&gt;"",I36&gt;0),I36*( VLOOKUP(G36,Llistes!$D$20:$E$22,2,FALSE)  ),"")</f>
        <v/>
      </c>
      <c r="K36" s="1" t="str">
        <f>IF(AND(G36&lt;&gt;"",111&gt;0),I36* Llistes!$F$21,"")</f>
        <v/>
      </c>
      <c r="L36" s="4" t="str">
        <f t="shared" si="1"/>
        <v/>
      </c>
    </row>
    <row r="37" spans="4:12" x14ac:dyDescent="0.2">
      <c r="D37" s="85"/>
      <c r="E37" s="86"/>
      <c r="F37" s="87"/>
      <c r="G37" s="88"/>
      <c r="H37" s="88"/>
      <c r="I37" s="87"/>
      <c r="J37" s="1" t="str">
        <f>IF(AND(G37&lt;&gt;"",I37&gt;0),I37*( VLOOKUP(G37,Llistes!$D$20:$E$22,2,FALSE)  ),"")</f>
        <v/>
      </c>
      <c r="K37" s="1" t="str">
        <f>IF(AND(G37&lt;&gt;"",111&gt;0),I37* Llistes!$F$21,"")</f>
        <v/>
      </c>
      <c r="L37" s="4" t="str">
        <f t="shared" si="1"/>
        <v/>
      </c>
    </row>
    <row r="38" spans="4:12" x14ac:dyDescent="0.2">
      <c r="D38" s="85"/>
      <c r="E38" s="86"/>
      <c r="F38" s="87"/>
      <c r="G38" s="88"/>
      <c r="H38" s="88"/>
      <c r="I38" s="87"/>
      <c r="J38" s="1" t="str">
        <f>IF(AND(G38&lt;&gt;"",I38&gt;0),I38*( VLOOKUP(G38,Llistes!$D$20:$E$22,2,FALSE)  ),"")</f>
        <v/>
      </c>
      <c r="K38" s="1" t="str">
        <f>IF(AND(G38&lt;&gt;"",111&gt;0),I38* Llistes!$F$21,"")</f>
        <v/>
      </c>
      <c r="L38" s="4" t="str">
        <f t="shared" si="1"/>
        <v/>
      </c>
    </row>
    <row r="39" spans="4:12" x14ac:dyDescent="0.2">
      <c r="D39" s="85"/>
      <c r="E39" s="86"/>
      <c r="F39" s="87"/>
      <c r="G39" s="88"/>
      <c r="H39" s="88"/>
      <c r="I39" s="87"/>
      <c r="J39" s="1" t="str">
        <f>IF(AND(G39&lt;&gt;"",I39&gt;0),I39*( VLOOKUP(G39,Llistes!$D$20:$E$22,2,FALSE)  ),"")</f>
        <v/>
      </c>
      <c r="K39" s="1" t="str">
        <f>IF(AND(G39&lt;&gt;"",111&gt;0),I39* Llistes!$F$21,"")</f>
        <v/>
      </c>
      <c r="L39" s="4" t="str">
        <f t="shared" si="1"/>
        <v/>
      </c>
    </row>
    <row r="40" spans="4:12" x14ac:dyDescent="0.2">
      <c r="D40" s="85"/>
      <c r="E40" s="86"/>
      <c r="F40" s="87"/>
      <c r="G40" s="88"/>
      <c r="H40" s="88"/>
      <c r="I40" s="87"/>
      <c r="J40" s="1" t="str">
        <f>IF(AND(G40&lt;&gt;"",I40&gt;0),I40*( VLOOKUP(G40,Llistes!$D$20:$E$22,2,FALSE)  ),"")</f>
        <v/>
      </c>
      <c r="K40" s="1" t="str">
        <f>IF(AND(G40&lt;&gt;"",111&gt;0),I40* Llistes!$F$21,"")</f>
        <v/>
      </c>
      <c r="L40" s="4" t="str">
        <f t="shared" si="1"/>
        <v/>
      </c>
    </row>
    <row r="41" spans="4:12" x14ac:dyDescent="0.2">
      <c r="D41" s="85"/>
      <c r="E41" s="86"/>
      <c r="F41" s="87"/>
      <c r="G41" s="88"/>
      <c r="H41" s="88"/>
      <c r="I41" s="87"/>
      <c r="J41" s="1" t="str">
        <f>IF(AND(G41&lt;&gt;"",I41&gt;0),I41*( VLOOKUP(G41,Llistes!$D$20:$E$22,2,FALSE)  ),"")</f>
        <v/>
      </c>
      <c r="K41" s="1" t="str">
        <f>IF(AND(G41&lt;&gt;"",111&gt;0),I41* Llistes!$F$21,"")</f>
        <v/>
      </c>
      <c r="L41" s="4" t="str">
        <f t="shared" si="1"/>
        <v/>
      </c>
    </row>
    <row r="42" spans="4:12" x14ac:dyDescent="0.2">
      <c r="D42" s="85"/>
      <c r="E42" s="86"/>
      <c r="F42" s="87"/>
      <c r="G42" s="88"/>
      <c r="H42" s="88"/>
      <c r="I42" s="87"/>
      <c r="J42" s="1" t="str">
        <f>IF(AND(G42&lt;&gt;"",I42&gt;0),I42*( VLOOKUP(G42,Llistes!$D$20:$E$22,2,FALSE)  ),"")</f>
        <v/>
      </c>
      <c r="K42" s="1" t="str">
        <f>IF(AND(G42&lt;&gt;"",111&gt;0),I42* Llistes!$F$21,"")</f>
        <v/>
      </c>
      <c r="L42" s="4" t="str">
        <f t="shared" si="1"/>
        <v/>
      </c>
    </row>
    <row r="43" spans="4:12" x14ac:dyDescent="0.2">
      <c r="D43" s="85"/>
      <c r="E43" s="86"/>
      <c r="F43" s="87"/>
      <c r="G43" s="88"/>
      <c r="H43" s="88"/>
      <c r="I43" s="87"/>
      <c r="J43" s="1" t="str">
        <f>IF(AND(G43&lt;&gt;"",I43&gt;0),I43*( VLOOKUP(G43,Llistes!$D$20:$E$22,2,FALSE)  ),"")</f>
        <v/>
      </c>
      <c r="K43" s="1" t="str">
        <f>IF(AND(G43&lt;&gt;"",111&gt;0),I43* Llistes!$F$21,"")</f>
        <v/>
      </c>
      <c r="L43" s="4" t="str">
        <f t="shared" si="1"/>
        <v/>
      </c>
    </row>
    <row r="44" spans="4:12" x14ac:dyDescent="0.2">
      <c r="D44" s="85"/>
      <c r="E44" s="86"/>
      <c r="F44" s="87"/>
      <c r="G44" s="88"/>
      <c r="H44" s="88"/>
      <c r="I44" s="87"/>
      <c r="J44" s="1" t="str">
        <f>IF(AND(G44&lt;&gt;"",I44&gt;0),I44*( VLOOKUP(G44,Llistes!$D$20:$E$22,2,FALSE)  ),"")</f>
        <v/>
      </c>
      <c r="K44" s="1" t="str">
        <f>IF(AND(G44&lt;&gt;"",111&gt;0),I44* Llistes!$F$21,"")</f>
        <v/>
      </c>
      <c r="L44" s="4" t="str">
        <f t="shared" si="1"/>
        <v/>
      </c>
    </row>
    <row r="45" spans="4:12" x14ac:dyDescent="0.2">
      <c r="D45" s="85"/>
      <c r="E45" s="86"/>
      <c r="F45" s="87"/>
      <c r="G45" s="88"/>
      <c r="H45" s="88"/>
      <c r="I45" s="87"/>
      <c r="J45" s="1" t="str">
        <f>IF(AND(G45&lt;&gt;"",I45&gt;0),I45*( VLOOKUP(G45,Llistes!$D$20:$E$22,2,FALSE)  ),"")</f>
        <v/>
      </c>
      <c r="K45" s="1" t="str">
        <f>IF(AND(G45&lt;&gt;"",111&gt;0),I45* Llistes!$F$21,"")</f>
        <v/>
      </c>
      <c r="L45" s="4" t="str">
        <f t="shared" si="1"/>
        <v/>
      </c>
    </row>
    <row r="46" spans="4:12" x14ac:dyDescent="0.2">
      <c r="D46" s="85"/>
      <c r="E46" s="86"/>
      <c r="F46" s="87"/>
      <c r="G46" s="88"/>
      <c r="H46" s="88"/>
      <c r="I46" s="87"/>
      <c r="J46" s="1" t="str">
        <f>IF(AND(G46&lt;&gt;"",I46&gt;0),I46*( VLOOKUP(G46,Llistes!$D$20:$E$22,2,FALSE)  ),"")</f>
        <v/>
      </c>
      <c r="K46" s="1" t="str">
        <f>IF(AND(G46&lt;&gt;"",111&gt;0),I46* Llistes!$F$21,"")</f>
        <v/>
      </c>
      <c r="L46" s="4" t="str">
        <f t="shared" si="1"/>
        <v/>
      </c>
    </row>
    <row r="47" spans="4:12" x14ac:dyDescent="0.2">
      <c r="D47" s="85"/>
      <c r="E47" s="86"/>
      <c r="F47" s="87"/>
      <c r="G47" s="88"/>
      <c r="H47" s="88"/>
      <c r="I47" s="87"/>
      <c r="J47" s="1" t="str">
        <f>IF(AND(G47&lt;&gt;"",I47&gt;0),I47*( VLOOKUP(G47,Llistes!$D$20:$E$22,2,FALSE)  ),"")</f>
        <v/>
      </c>
      <c r="K47" s="1" t="str">
        <f>IF(AND(G47&lt;&gt;"",111&gt;0),I47* Llistes!$F$21,"")</f>
        <v/>
      </c>
      <c r="L47" s="4" t="str">
        <f t="shared" si="1"/>
        <v/>
      </c>
    </row>
    <row r="48" spans="4:12" x14ac:dyDescent="0.2">
      <c r="D48" s="85"/>
      <c r="E48" s="86"/>
      <c r="F48" s="87"/>
      <c r="G48" s="88"/>
      <c r="H48" s="88"/>
      <c r="I48" s="87"/>
      <c r="J48" s="1" t="str">
        <f>IF(AND(G48&lt;&gt;"",I48&gt;0),I48*( VLOOKUP(G48,Llistes!$D$20:$E$22,2,FALSE)  ),"")</f>
        <v/>
      </c>
      <c r="K48" s="1" t="str">
        <f>IF(AND(G48&lt;&gt;"",111&gt;0),I48* Llistes!$F$21,"")</f>
        <v/>
      </c>
      <c r="L48" s="4" t="str">
        <f t="shared" si="1"/>
        <v/>
      </c>
    </row>
    <row r="49" spans="4:12" x14ac:dyDescent="0.2">
      <c r="D49" s="85"/>
      <c r="E49" s="86"/>
      <c r="F49" s="87"/>
      <c r="G49" s="88"/>
      <c r="H49" s="88"/>
      <c r="I49" s="87"/>
      <c r="J49" s="1" t="str">
        <f>IF(AND(G49&lt;&gt;"",I49&gt;0),I49*( VLOOKUP(G49,Llistes!$D$20:$E$22,2,FALSE)  ),"")</f>
        <v/>
      </c>
      <c r="K49" s="1" t="str">
        <f>IF(AND(G49&lt;&gt;"",111&gt;0),I49* Llistes!$F$21,"")</f>
        <v/>
      </c>
      <c r="L49" s="4" t="str">
        <f t="shared" si="1"/>
        <v/>
      </c>
    </row>
    <row r="50" spans="4:12" x14ac:dyDescent="0.2">
      <c r="D50" s="85"/>
      <c r="E50" s="86"/>
      <c r="F50" s="87"/>
      <c r="G50" s="88"/>
      <c r="H50" s="88"/>
      <c r="I50" s="87"/>
      <c r="J50" s="1" t="str">
        <f>IF(AND(G50&lt;&gt;"",I50&gt;0),I50*( VLOOKUP(G50,Llistes!$D$20:$E$22,2,FALSE)  ),"")</f>
        <v/>
      </c>
      <c r="K50" s="1" t="str">
        <f>IF(AND(G50&lt;&gt;"",111&gt;0),I50* Llistes!$F$21,"")</f>
        <v/>
      </c>
      <c r="L50" s="4" t="str">
        <f t="shared" si="1"/>
        <v/>
      </c>
    </row>
    <row r="51" spans="4:12" x14ac:dyDescent="0.2">
      <c r="D51" s="85"/>
      <c r="E51" s="86"/>
      <c r="F51" s="87"/>
      <c r="G51" s="88"/>
      <c r="H51" s="88"/>
      <c r="I51" s="87"/>
      <c r="J51" s="1" t="str">
        <f>IF(AND(G51&lt;&gt;"",I51&gt;0),I51*( VLOOKUP(G51,Llistes!$D$20:$E$22,2,FALSE)  ),"")</f>
        <v/>
      </c>
      <c r="K51" s="1" t="str">
        <f>IF(AND(G51&lt;&gt;"",111&gt;0),I51* Llistes!$F$21,"")</f>
        <v/>
      </c>
      <c r="L51" s="4" t="str">
        <f t="shared" si="1"/>
        <v/>
      </c>
    </row>
    <row r="52" spans="4:12" x14ac:dyDescent="0.2">
      <c r="D52" s="85"/>
      <c r="E52" s="86"/>
      <c r="F52" s="87"/>
      <c r="G52" s="88"/>
      <c r="H52" s="88"/>
      <c r="I52" s="87"/>
      <c r="J52" s="1" t="str">
        <f>IF(AND(G52&lt;&gt;"",I52&gt;0),I52*( VLOOKUP(G52,Llistes!$D$20:$E$22,2,FALSE)  ),"")</f>
        <v/>
      </c>
      <c r="K52" s="1" t="str">
        <f>IF(AND(G52&lt;&gt;"",111&gt;0),I52* Llistes!$F$21,"")</f>
        <v/>
      </c>
      <c r="L52" s="4" t="str">
        <f t="shared" si="1"/>
        <v/>
      </c>
    </row>
    <row r="53" spans="4:12" x14ac:dyDescent="0.2">
      <c r="D53" s="85"/>
      <c r="E53" s="86"/>
      <c r="F53" s="87"/>
      <c r="G53" s="88"/>
      <c r="H53" s="88"/>
      <c r="I53" s="87"/>
      <c r="J53" s="1" t="str">
        <f>IF(AND(G53&lt;&gt;"",I53&gt;0),I53*( VLOOKUP(G53,Llistes!$D$20:$E$22,2,FALSE)  ),"")</f>
        <v/>
      </c>
      <c r="K53" s="1" t="str">
        <f>IF(AND(G53&lt;&gt;"",111&gt;0),I53* Llistes!$F$21,"")</f>
        <v/>
      </c>
      <c r="L53" s="4" t="str">
        <f t="shared" si="1"/>
        <v/>
      </c>
    </row>
    <row r="54" spans="4:12" x14ac:dyDescent="0.2">
      <c r="D54" s="85"/>
      <c r="E54" s="86"/>
      <c r="F54" s="87"/>
      <c r="G54" s="88"/>
      <c r="H54" s="88"/>
      <c r="I54" s="87"/>
      <c r="J54" s="1" t="str">
        <f>IF(AND(G54&lt;&gt;"",I54&gt;0),I54*( VLOOKUP(G54,Llistes!$D$20:$E$22,2,FALSE)  ),"")</f>
        <v/>
      </c>
      <c r="K54" s="1" t="str">
        <f>IF(AND(G54&lt;&gt;"",111&gt;0),I54* Llistes!$F$21,"")</f>
        <v/>
      </c>
      <c r="L54" s="4" t="str">
        <f t="shared" si="1"/>
        <v/>
      </c>
    </row>
    <row r="55" spans="4:12" x14ac:dyDescent="0.2">
      <c r="D55" s="85"/>
      <c r="E55" s="86"/>
      <c r="F55" s="87"/>
      <c r="G55" s="88"/>
      <c r="H55" s="88"/>
      <c r="I55" s="87"/>
      <c r="J55" s="1" t="str">
        <f>IF(AND(G55&lt;&gt;"",I55&gt;0),I55*( VLOOKUP(G55,Llistes!$D$20:$E$22,2,FALSE)  ),"")</f>
        <v/>
      </c>
      <c r="K55" s="1" t="str">
        <f>IF(AND(G55&lt;&gt;"",111&gt;0),I55* Llistes!$F$21,"")</f>
        <v/>
      </c>
      <c r="L55" s="4" t="str">
        <f t="shared" si="1"/>
        <v/>
      </c>
    </row>
    <row r="56" spans="4:12" x14ac:dyDescent="0.2">
      <c r="D56" s="85"/>
      <c r="E56" s="86"/>
      <c r="F56" s="87"/>
      <c r="G56" s="88"/>
      <c r="H56" s="88"/>
      <c r="I56" s="87"/>
      <c r="J56" s="1" t="str">
        <f>IF(AND(G56&lt;&gt;"",I56&gt;0),I56*( VLOOKUP(G56,Llistes!$D$20:$E$22,2,FALSE)  ),"")</f>
        <v/>
      </c>
      <c r="K56" s="1" t="str">
        <f>IF(AND(G56&lt;&gt;"",111&gt;0),I56* Llistes!$F$21,"")</f>
        <v/>
      </c>
      <c r="L56" s="4" t="str">
        <f t="shared" si="1"/>
        <v/>
      </c>
    </row>
    <row r="57" spans="4:12" x14ac:dyDescent="0.2">
      <c r="D57" s="85"/>
      <c r="E57" s="86"/>
      <c r="F57" s="87"/>
      <c r="G57" s="88"/>
      <c r="H57" s="88"/>
      <c r="I57" s="87"/>
      <c r="J57" s="1" t="str">
        <f>IF(AND(G57&lt;&gt;"",I57&gt;0),I57*( VLOOKUP(G57,Llistes!$D$20:$E$22,2,FALSE)  ),"")</f>
        <v/>
      </c>
      <c r="K57" s="1" t="str">
        <f>IF(AND(G57&lt;&gt;"",111&gt;0),I57* Llistes!$F$21,"")</f>
        <v/>
      </c>
      <c r="L57" s="4" t="str">
        <f t="shared" si="1"/>
        <v/>
      </c>
    </row>
    <row r="58" spans="4:12" x14ac:dyDescent="0.2">
      <c r="D58" s="85"/>
      <c r="E58" s="86"/>
      <c r="F58" s="87"/>
      <c r="G58" s="88"/>
      <c r="H58" s="88"/>
      <c r="I58" s="87"/>
      <c r="J58" s="1" t="str">
        <f>IF(AND(G58&lt;&gt;"",I58&gt;0),I58*( VLOOKUP(G58,Llistes!$D$20:$E$22,2,FALSE)  ),"")</f>
        <v/>
      </c>
      <c r="K58" s="1" t="str">
        <f>IF(AND(G58&lt;&gt;"",111&gt;0),I58* Llistes!$F$21,"")</f>
        <v/>
      </c>
      <c r="L58" s="4" t="str">
        <f t="shared" si="1"/>
        <v/>
      </c>
    </row>
    <row r="59" spans="4:12" x14ac:dyDescent="0.2">
      <c r="D59" s="85"/>
      <c r="E59" s="86"/>
      <c r="F59" s="87"/>
      <c r="G59" s="88"/>
      <c r="H59" s="88"/>
      <c r="I59" s="87"/>
      <c r="J59" s="1" t="str">
        <f>IF(AND(G59&lt;&gt;"",I59&gt;0),I59*( VLOOKUP(G59,Llistes!$D$20:$E$22,2,FALSE)  ),"")</f>
        <v/>
      </c>
      <c r="K59" s="1" t="str">
        <f>IF(AND(G59&lt;&gt;"",111&gt;0),I59* Llistes!$F$21,"")</f>
        <v/>
      </c>
      <c r="L59" s="4" t="str">
        <f t="shared" si="1"/>
        <v/>
      </c>
    </row>
    <row r="60" spans="4:12" x14ac:dyDescent="0.2">
      <c r="D60" s="85"/>
      <c r="E60" s="86"/>
      <c r="F60" s="87"/>
      <c r="G60" s="88"/>
      <c r="H60" s="88"/>
      <c r="I60" s="87"/>
      <c r="J60" s="1" t="str">
        <f>IF(AND(G60&lt;&gt;"",I60&gt;0),I60*( VLOOKUP(G60,Llistes!$D$20:$E$22,2,FALSE)  ),"")</f>
        <v/>
      </c>
      <c r="K60" s="1" t="str">
        <f>IF(AND(G60&lt;&gt;"",111&gt;0),I60* Llistes!$F$21,"")</f>
        <v/>
      </c>
      <c r="L60" s="4" t="str">
        <f t="shared" si="1"/>
        <v/>
      </c>
    </row>
    <row r="61" spans="4:12" x14ac:dyDescent="0.2">
      <c r="D61" s="85"/>
      <c r="E61" s="86"/>
      <c r="F61" s="87"/>
      <c r="G61" s="88"/>
      <c r="H61" s="88"/>
      <c r="I61" s="87"/>
      <c r="J61" s="1" t="str">
        <f>IF(AND(G61&lt;&gt;"",I61&gt;0),I61*( VLOOKUP(G61,Llistes!$D$20:$E$22,2,FALSE)  ),"")</f>
        <v/>
      </c>
      <c r="K61" s="1" t="str">
        <f>IF(AND(G61&lt;&gt;"",111&gt;0),I61* Llistes!$F$21,"")</f>
        <v/>
      </c>
      <c r="L61" s="4" t="str">
        <f t="shared" si="1"/>
        <v/>
      </c>
    </row>
    <row r="62" spans="4:12" x14ac:dyDescent="0.2">
      <c r="D62" s="85"/>
      <c r="E62" s="86"/>
      <c r="F62" s="87"/>
      <c r="G62" s="88"/>
      <c r="H62" s="88"/>
      <c r="I62" s="87"/>
      <c r="J62" s="1" t="str">
        <f>IF(AND(G62&lt;&gt;"",I62&gt;0),I62*( VLOOKUP(G62,Llistes!$D$20:$E$22,2,FALSE)  ),"")</f>
        <v/>
      </c>
      <c r="K62" s="1" t="str">
        <f>IF(AND(G62&lt;&gt;"",111&gt;0),I62* Llistes!$F$21,"")</f>
        <v/>
      </c>
      <c r="L62" s="4" t="str">
        <f t="shared" si="1"/>
        <v/>
      </c>
    </row>
    <row r="63" spans="4:12" x14ac:dyDescent="0.2">
      <c r="D63" s="85"/>
      <c r="E63" s="86"/>
      <c r="F63" s="87"/>
      <c r="G63" s="88"/>
      <c r="H63" s="88"/>
      <c r="I63" s="87"/>
      <c r="J63" s="1" t="str">
        <f>IF(AND(G63&lt;&gt;"",I63&gt;0),I63*( VLOOKUP(G63,Llistes!$D$20:$E$22,2,FALSE)  ),"")</f>
        <v/>
      </c>
      <c r="K63" s="1" t="str">
        <f>IF(AND(G63&lt;&gt;"",111&gt;0),I63* Llistes!$F$21,"")</f>
        <v/>
      </c>
      <c r="L63" s="4" t="str">
        <f t="shared" si="1"/>
        <v/>
      </c>
    </row>
    <row r="64" spans="4:12" x14ac:dyDescent="0.2">
      <c r="D64" s="85"/>
      <c r="E64" s="86"/>
      <c r="F64" s="87"/>
      <c r="G64" s="88"/>
      <c r="H64" s="88"/>
      <c r="I64" s="87"/>
      <c r="J64" s="1" t="str">
        <f>IF(AND(G64&lt;&gt;"",I64&gt;0),I64*( VLOOKUP(G64,Llistes!$D$20:$E$22,2,FALSE)  ),"")</f>
        <v/>
      </c>
      <c r="K64" s="1" t="str">
        <f>IF(AND(G64&lt;&gt;"",111&gt;0),I64* Llistes!$F$21,"")</f>
        <v/>
      </c>
      <c r="L64" s="4" t="str">
        <f t="shared" si="1"/>
        <v/>
      </c>
    </row>
    <row r="65" spans="4:12" x14ac:dyDescent="0.2">
      <c r="D65" s="85"/>
      <c r="E65" s="86"/>
      <c r="F65" s="87"/>
      <c r="G65" s="88"/>
      <c r="H65" s="88"/>
      <c r="I65" s="87"/>
      <c r="J65" s="1" t="str">
        <f>IF(AND(G65&lt;&gt;"",I65&gt;0),I65*( VLOOKUP(G65,Llistes!$D$20:$E$22,2,FALSE)  ),"")</f>
        <v/>
      </c>
      <c r="K65" s="1" t="str">
        <f>IF(AND(G65&lt;&gt;"",111&gt;0),I65* Llistes!$F$21,"")</f>
        <v/>
      </c>
      <c r="L65" s="4" t="str">
        <f t="shared" si="1"/>
        <v/>
      </c>
    </row>
    <row r="66" spans="4:12" x14ac:dyDescent="0.2">
      <c r="D66" s="85"/>
      <c r="E66" s="86"/>
      <c r="F66" s="87"/>
      <c r="G66" s="88"/>
      <c r="H66" s="88"/>
      <c r="I66" s="87"/>
      <c r="J66" s="1" t="str">
        <f>IF(AND(G66&lt;&gt;"",I66&gt;0),I66*( VLOOKUP(G66,Llistes!$D$20:$E$22,2,FALSE)  ),"")</f>
        <v/>
      </c>
      <c r="K66" s="1" t="str">
        <f>IF(AND(G66&lt;&gt;"",111&gt;0),I66* Llistes!$F$21,"")</f>
        <v/>
      </c>
      <c r="L66" s="4" t="str">
        <f t="shared" si="1"/>
        <v/>
      </c>
    </row>
    <row r="67" spans="4:12" x14ac:dyDescent="0.2">
      <c r="D67" s="85"/>
      <c r="E67" s="86"/>
      <c r="F67" s="87"/>
      <c r="G67" s="88"/>
      <c r="H67" s="88"/>
      <c r="I67" s="87"/>
      <c r="J67" s="1" t="str">
        <f>IF(AND(G67&lt;&gt;"",I67&gt;0),I67*( VLOOKUP(G67,Llistes!$D$20:$E$22,2,FALSE)  ),"")</f>
        <v/>
      </c>
      <c r="K67" s="1" t="str">
        <f>IF(AND(G67&lt;&gt;"",111&gt;0),I67* Llistes!$F$21,"")</f>
        <v/>
      </c>
      <c r="L67" s="4" t="str">
        <f t="shared" si="1"/>
        <v/>
      </c>
    </row>
    <row r="68" spans="4:12" x14ac:dyDescent="0.2">
      <c r="D68" s="85"/>
      <c r="E68" s="86"/>
      <c r="F68" s="87"/>
      <c r="G68" s="88"/>
      <c r="H68" s="88"/>
      <c r="I68" s="87"/>
      <c r="J68" s="1" t="str">
        <f>IF(AND(G68&lt;&gt;"",I68&gt;0),I68*( VLOOKUP(G68,Llistes!$D$20:$E$22,2,FALSE)  ),"")</f>
        <v/>
      </c>
      <c r="K68" s="1" t="str">
        <f>IF(AND(G68&lt;&gt;"",111&gt;0),I68* Llistes!$F$21,"")</f>
        <v/>
      </c>
      <c r="L68" s="4" t="str">
        <f t="shared" si="1"/>
        <v/>
      </c>
    </row>
    <row r="69" spans="4:12" x14ac:dyDescent="0.2">
      <c r="D69" s="85"/>
      <c r="E69" s="86"/>
      <c r="F69" s="87"/>
      <c r="G69" s="88"/>
      <c r="H69" s="88"/>
      <c r="I69" s="87"/>
      <c r="J69" s="1" t="str">
        <f>IF(AND(G69&lt;&gt;"",I69&gt;0),I69*( VLOOKUP(G69,Llistes!$D$20:$E$22,2,FALSE)  ),"")</f>
        <v/>
      </c>
      <c r="K69" s="1" t="str">
        <f>IF(AND(G69&lt;&gt;"",111&gt;0),I69* Llistes!$F$21,"")</f>
        <v/>
      </c>
      <c r="L69" s="4" t="str">
        <f t="shared" si="1"/>
        <v/>
      </c>
    </row>
    <row r="70" spans="4:12" x14ac:dyDescent="0.2">
      <c r="D70" s="85"/>
      <c r="E70" s="86"/>
      <c r="F70" s="87"/>
      <c r="G70" s="88"/>
      <c r="H70" s="88"/>
      <c r="I70" s="87"/>
      <c r="J70" s="1" t="str">
        <f>IF(AND(G70&lt;&gt;"",I70&gt;0),I70*( VLOOKUP(G70,Llistes!$D$20:$E$22,2,FALSE)  ),"")</f>
        <v/>
      </c>
      <c r="K70" s="1" t="str">
        <f>IF(AND(G70&lt;&gt;"",111&gt;0),I70* Llistes!$F$21,"")</f>
        <v/>
      </c>
      <c r="L70" s="4" t="str">
        <f t="shared" si="1"/>
        <v/>
      </c>
    </row>
    <row r="71" spans="4:12" x14ac:dyDescent="0.2">
      <c r="D71" s="85"/>
      <c r="E71" s="86"/>
      <c r="F71" s="87"/>
      <c r="G71" s="88"/>
      <c r="H71" s="88"/>
      <c r="I71" s="87"/>
      <c r="J71" s="1" t="str">
        <f>IF(AND(G71&lt;&gt;"",I71&gt;0),I71*( VLOOKUP(G71,Llistes!$D$20:$E$22,2,FALSE)  ),"")</f>
        <v/>
      </c>
      <c r="K71" s="1" t="str">
        <f>IF(AND(G71&lt;&gt;"",111&gt;0),I71* Llistes!$F$21,"")</f>
        <v/>
      </c>
      <c r="L71" s="4" t="str">
        <f t="shared" si="1"/>
        <v/>
      </c>
    </row>
    <row r="72" spans="4:12" x14ac:dyDescent="0.2">
      <c r="D72" s="85"/>
      <c r="E72" s="86"/>
      <c r="F72" s="87"/>
      <c r="G72" s="88"/>
      <c r="H72" s="88"/>
      <c r="I72" s="87"/>
      <c r="J72" s="1" t="str">
        <f>IF(AND(G72&lt;&gt;"",I72&gt;0),I72*( VLOOKUP(G72,Llistes!$D$20:$E$22,2,FALSE)  ),"")</f>
        <v/>
      </c>
      <c r="K72" s="1" t="str">
        <f>IF(AND(G72&lt;&gt;"",111&gt;0),I72* Llistes!$F$21,"")</f>
        <v/>
      </c>
      <c r="L72" s="4" t="str">
        <f t="shared" si="1"/>
        <v/>
      </c>
    </row>
    <row r="73" spans="4:12" x14ac:dyDescent="0.2">
      <c r="D73" s="85"/>
      <c r="E73" s="86"/>
      <c r="F73" s="87"/>
      <c r="G73" s="88"/>
      <c r="H73" s="88"/>
      <c r="I73" s="87"/>
      <c r="J73" s="1" t="str">
        <f>IF(AND(G73&lt;&gt;"",I73&gt;0),I73*( VLOOKUP(G73,Llistes!$D$20:$E$22,2,FALSE)  ),"")</f>
        <v/>
      </c>
      <c r="K73" s="1" t="str">
        <f>IF(AND(G73&lt;&gt;"",111&gt;0),I73* Llistes!$F$21,"")</f>
        <v/>
      </c>
      <c r="L73" s="4" t="str">
        <f t="shared" si="1"/>
        <v/>
      </c>
    </row>
    <row r="74" spans="4:12" x14ac:dyDescent="0.2">
      <c r="D74" s="85"/>
      <c r="E74" s="86"/>
      <c r="F74" s="87"/>
      <c r="G74" s="88"/>
      <c r="H74" s="88"/>
      <c r="I74" s="87"/>
      <c r="J74" s="1" t="str">
        <f>IF(AND(G74&lt;&gt;"",I74&gt;0),I74*( VLOOKUP(G74,Llistes!$D$20:$E$22,2,FALSE)  ),"")</f>
        <v/>
      </c>
      <c r="K74" s="1" t="str">
        <f>IF(AND(G74&lt;&gt;"",111&gt;0),I74* Llistes!$F$21,"")</f>
        <v/>
      </c>
      <c r="L74" s="4" t="str">
        <f t="shared" si="1"/>
        <v/>
      </c>
    </row>
    <row r="75" spans="4:12" x14ac:dyDescent="0.2">
      <c r="D75" s="85"/>
      <c r="E75" s="86"/>
      <c r="F75" s="87"/>
      <c r="G75" s="88"/>
      <c r="H75" s="88"/>
      <c r="I75" s="87"/>
      <c r="J75" s="1" t="str">
        <f>IF(AND(G75&lt;&gt;"",I75&gt;0),I75*( VLOOKUP(G75,Llistes!$D$20:$E$22,2,FALSE)  ),"")</f>
        <v/>
      </c>
      <c r="K75" s="1" t="str">
        <f>IF(AND(G75&lt;&gt;"",111&gt;0),I75* Llistes!$F$21,"")</f>
        <v/>
      </c>
      <c r="L75" s="4" t="str">
        <f t="shared" si="1"/>
        <v/>
      </c>
    </row>
    <row r="76" spans="4:12" x14ac:dyDescent="0.2">
      <c r="D76" s="85"/>
      <c r="E76" s="86"/>
      <c r="F76" s="87"/>
      <c r="G76" s="88"/>
      <c r="H76" s="88"/>
      <c r="I76" s="87"/>
      <c r="J76" s="1" t="str">
        <f>IF(AND(G76&lt;&gt;"",I76&gt;0),I76*( VLOOKUP(G76,Llistes!$D$20:$E$22,2,FALSE)  ),"")</f>
        <v/>
      </c>
      <c r="K76" s="1" t="str">
        <f>IF(AND(G76&lt;&gt;"",111&gt;0),I76* Llistes!$F$21,"")</f>
        <v/>
      </c>
      <c r="L76" s="4" t="str">
        <f t="shared" ref="L76:L100" si="2">IF(AND(G76&lt;&gt;"",I76&gt;0),J76-K76,"")</f>
        <v/>
      </c>
    </row>
    <row r="77" spans="4:12" x14ac:dyDescent="0.2">
      <c r="D77" s="85"/>
      <c r="E77" s="86"/>
      <c r="F77" s="87"/>
      <c r="G77" s="88"/>
      <c r="H77" s="88"/>
      <c r="I77" s="87"/>
      <c r="J77" s="1" t="str">
        <f>IF(AND(G77&lt;&gt;"",I77&gt;0),I77*( VLOOKUP(G77,Llistes!$D$20:$E$22,2,FALSE)  ),"")</f>
        <v/>
      </c>
      <c r="K77" s="1" t="str">
        <f>IF(AND(G77&lt;&gt;"",111&gt;0),I77* Llistes!$F$21,"")</f>
        <v/>
      </c>
      <c r="L77" s="4" t="str">
        <f t="shared" si="2"/>
        <v/>
      </c>
    </row>
    <row r="78" spans="4:12" x14ac:dyDescent="0.2">
      <c r="D78" s="85"/>
      <c r="E78" s="86"/>
      <c r="F78" s="87"/>
      <c r="G78" s="88"/>
      <c r="H78" s="88"/>
      <c r="I78" s="87"/>
      <c r="J78" s="1" t="str">
        <f>IF(AND(G78&lt;&gt;"",I78&gt;0),I78*( VLOOKUP(G78,Llistes!$D$20:$E$22,2,FALSE)  ),"")</f>
        <v/>
      </c>
      <c r="K78" s="1" t="str">
        <f>IF(AND(G78&lt;&gt;"",111&gt;0),I78* Llistes!$F$21,"")</f>
        <v/>
      </c>
      <c r="L78" s="4" t="str">
        <f t="shared" si="2"/>
        <v/>
      </c>
    </row>
    <row r="79" spans="4:12" x14ac:dyDescent="0.2">
      <c r="D79" s="85"/>
      <c r="E79" s="86"/>
      <c r="F79" s="87"/>
      <c r="G79" s="88"/>
      <c r="H79" s="88"/>
      <c r="I79" s="87"/>
      <c r="J79" s="1" t="str">
        <f>IF(AND(G79&lt;&gt;"",I79&gt;0),I79*( VLOOKUP(G79,Llistes!$D$20:$E$22,2,FALSE)  ),"")</f>
        <v/>
      </c>
      <c r="K79" s="1" t="str">
        <f>IF(AND(G79&lt;&gt;"",111&gt;0),I79* Llistes!$F$21,"")</f>
        <v/>
      </c>
      <c r="L79" s="4" t="str">
        <f t="shared" si="2"/>
        <v/>
      </c>
    </row>
    <row r="80" spans="4:12" x14ac:dyDescent="0.2">
      <c r="D80" s="85"/>
      <c r="E80" s="86"/>
      <c r="F80" s="87"/>
      <c r="G80" s="88"/>
      <c r="H80" s="88"/>
      <c r="I80" s="87"/>
      <c r="J80" s="1" t="str">
        <f>IF(AND(G80&lt;&gt;"",I80&gt;0),I80*( VLOOKUP(G80,Llistes!$D$20:$E$22,2,FALSE)  ),"")</f>
        <v/>
      </c>
      <c r="K80" s="1" t="str">
        <f>IF(AND(G80&lt;&gt;"",111&gt;0),I80* Llistes!$F$21,"")</f>
        <v/>
      </c>
      <c r="L80" s="4" t="str">
        <f t="shared" si="2"/>
        <v/>
      </c>
    </row>
    <row r="81" spans="4:12" x14ac:dyDescent="0.2">
      <c r="D81" s="85"/>
      <c r="E81" s="86"/>
      <c r="F81" s="87"/>
      <c r="G81" s="88"/>
      <c r="H81" s="88"/>
      <c r="I81" s="87"/>
      <c r="J81" s="1" t="str">
        <f>IF(AND(G81&lt;&gt;"",I81&gt;0),I81*( VLOOKUP(G81,Llistes!$D$20:$E$22,2,FALSE)  ),"")</f>
        <v/>
      </c>
      <c r="K81" s="1" t="str">
        <f>IF(AND(G81&lt;&gt;"",111&gt;0),I81* Llistes!$F$21,"")</f>
        <v/>
      </c>
      <c r="L81" s="4" t="str">
        <f t="shared" si="2"/>
        <v/>
      </c>
    </row>
    <row r="82" spans="4:12" x14ac:dyDescent="0.2">
      <c r="D82" s="85"/>
      <c r="E82" s="86"/>
      <c r="F82" s="87"/>
      <c r="G82" s="88"/>
      <c r="H82" s="88"/>
      <c r="I82" s="87"/>
      <c r="J82" s="1" t="str">
        <f>IF(AND(G82&lt;&gt;"",I82&gt;0),I82*( VLOOKUP(G82,Llistes!$D$20:$E$22,2,FALSE)  ),"")</f>
        <v/>
      </c>
      <c r="K82" s="1" t="str">
        <f>IF(AND(G82&lt;&gt;"",111&gt;0),I82* Llistes!$F$21,"")</f>
        <v/>
      </c>
      <c r="L82" s="4" t="str">
        <f t="shared" si="2"/>
        <v/>
      </c>
    </row>
    <row r="83" spans="4:12" x14ac:dyDescent="0.2">
      <c r="D83" s="85"/>
      <c r="E83" s="86"/>
      <c r="F83" s="87"/>
      <c r="G83" s="88"/>
      <c r="H83" s="88"/>
      <c r="I83" s="87"/>
      <c r="J83" s="1" t="str">
        <f>IF(AND(G83&lt;&gt;"",I83&gt;0),I83*( VLOOKUP(G83,Llistes!$D$20:$E$22,2,FALSE)  ),"")</f>
        <v/>
      </c>
      <c r="K83" s="1" t="str">
        <f>IF(AND(G83&lt;&gt;"",111&gt;0),I83* Llistes!$F$21,"")</f>
        <v/>
      </c>
      <c r="L83" s="4" t="str">
        <f t="shared" si="2"/>
        <v/>
      </c>
    </row>
    <row r="84" spans="4:12" x14ac:dyDescent="0.2">
      <c r="D84" s="85"/>
      <c r="E84" s="86"/>
      <c r="F84" s="87"/>
      <c r="G84" s="88"/>
      <c r="H84" s="88"/>
      <c r="I84" s="87"/>
      <c r="J84" s="1" t="str">
        <f>IF(AND(G84&lt;&gt;"",I84&gt;0),I84*( VLOOKUP(G84,Llistes!$D$20:$E$22,2,FALSE)  ),"")</f>
        <v/>
      </c>
      <c r="K84" s="1" t="str">
        <f>IF(AND(G84&lt;&gt;"",111&gt;0),I84* Llistes!$F$21,"")</f>
        <v/>
      </c>
      <c r="L84" s="4" t="str">
        <f t="shared" si="2"/>
        <v/>
      </c>
    </row>
    <row r="85" spans="4:12" x14ac:dyDescent="0.2">
      <c r="D85" s="85"/>
      <c r="E85" s="86"/>
      <c r="F85" s="87"/>
      <c r="G85" s="88"/>
      <c r="H85" s="88"/>
      <c r="I85" s="87"/>
      <c r="J85" s="1" t="str">
        <f>IF(AND(G85&lt;&gt;"",I85&gt;0),I85*( VLOOKUP(G85,Llistes!$D$20:$E$22,2,FALSE)  ),"")</f>
        <v/>
      </c>
      <c r="K85" s="1" t="str">
        <f>IF(AND(G85&lt;&gt;"",111&gt;0),I85* Llistes!$F$21,"")</f>
        <v/>
      </c>
      <c r="L85" s="4" t="str">
        <f t="shared" si="2"/>
        <v/>
      </c>
    </row>
    <row r="86" spans="4:12" x14ac:dyDescent="0.2">
      <c r="D86" s="85"/>
      <c r="E86" s="86"/>
      <c r="F86" s="87"/>
      <c r="G86" s="88"/>
      <c r="H86" s="88"/>
      <c r="I86" s="87"/>
      <c r="J86" s="1" t="str">
        <f>IF(AND(G86&lt;&gt;"",I86&gt;0),I86*( VLOOKUP(G86,Llistes!$D$20:$E$22,2,FALSE)  ),"")</f>
        <v/>
      </c>
      <c r="K86" s="1" t="str">
        <f>IF(AND(G86&lt;&gt;"",111&gt;0),I86* Llistes!$F$21,"")</f>
        <v/>
      </c>
      <c r="L86" s="4" t="str">
        <f t="shared" si="2"/>
        <v/>
      </c>
    </row>
    <row r="87" spans="4:12" x14ac:dyDescent="0.2">
      <c r="D87" s="85"/>
      <c r="E87" s="86"/>
      <c r="F87" s="87"/>
      <c r="G87" s="88"/>
      <c r="H87" s="88"/>
      <c r="I87" s="87"/>
      <c r="J87" s="1" t="str">
        <f>IF(AND(G87&lt;&gt;"",I87&gt;0),I87*( VLOOKUP(G87,Llistes!$D$20:$E$22,2,FALSE)  ),"")</f>
        <v/>
      </c>
      <c r="K87" s="1" t="str">
        <f>IF(AND(G87&lt;&gt;"",111&gt;0),I87* Llistes!$F$21,"")</f>
        <v/>
      </c>
      <c r="L87" s="4" t="str">
        <f t="shared" si="2"/>
        <v/>
      </c>
    </row>
    <row r="88" spans="4:12" x14ac:dyDescent="0.2">
      <c r="D88" s="85"/>
      <c r="E88" s="86"/>
      <c r="F88" s="87"/>
      <c r="G88" s="88"/>
      <c r="H88" s="88"/>
      <c r="I88" s="87"/>
      <c r="J88" s="1" t="str">
        <f>IF(AND(G88&lt;&gt;"",I88&gt;0),I88*( VLOOKUP(G88,Llistes!$D$20:$E$22,2,FALSE)  ),"")</f>
        <v/>
      </c>
      <c r="K88" s="1" t="str">
        <f>IF(AND(G88&lt;&gt;"",111&gt;0),I88* Llistes!$F$21,"")</f>
        <v/>
      </c>
      <c r="L88" s="4" t="str">
        <f t="shared" si="2"/>
        <v/>
      </c>
    </row>
    <row r="89" spans="4:12" x14ac:dyDescent="0.2">
      <c r="D89" s="85"/>
      <c r="E89" s="86"/>
      <c r="F89" s="87"/>
      <c r="G89" s="88"/>
      <c r="H89" s="88"/>
      <c r="I89" s="87"/>
      <c r="J89" s="1" t="str">
        <f>IF(AND(G89&lt;&gt;"",I89&gt;0),I89*( VLOOKUP(G89,Llistes!$D$20:$E$22,2,FALSE)  ),"")</f>
        <v/>
      </c>
      <c r="K89" s="1" t="str">
        <f>IF(AND(G89&lt;&gt;"",111&gt;0),I89* Llistes!$F$21,"")</f>
        <v/>
      </c>
      <c r="L89" s="4" t="str">
        <f t="shared" si="2"/>
        <v/>
      </c>
    </row>
    <row r="90" spans="4:12" x14ac:dyDescent="0.2">
      <c r="D90" s="85"/>
      <c r="E90" s="86"/>
      <c r="F90" s="87"/>
      <c r="G90" s="88"/>
      <c r="H90" s="88"/>
      <c r="I90" s="87"/>
      <c r="J90" s="1" t="str">
        <f>IF(AND(G90&lt;&gt;"",I90&gt;0),I90*( VLOOKUP(G90,Llistes!$D$20:$E$22,2,FALSE)  ),"")</f>
        <v/>
      </c>
      <c r="K90" s="1" t="str">
        <f>IF(AND(G90&lt;&gt;"",111&gt;0),I90* Llistes!$F$21,"")</f>
        <v/>
      </c>
      <c r="L90" s="4" t="str">
        <f t="shared" si="2"/>
        <v/>
      </c>
    </row>
    <row r="91" spans="4:12" x14ac:dyDescent="0.2">
      <c r="D91" s="85"/>
      <c r="E91" s="86"/>
      <c r="F91" s="87"/>
      <c r="G91" s="88"/>
      <c r="H91" s="88"/>
      <c r="I91" s="87"/>
      <c r="J91" s="1" t="str">
        <f>IF(AND(G91&lt;&gt;"",I91&gt;0),I91*( VLOOKUP(G91,Llistes!$D$20:$E$22,2,FALSE)  ),"")</f>
        <v/>
      </c>
      <c r="K91" s="1" t="str">
        <f>IF(AND(G91&lt;&gt;"",111&gt;0),I91* Llistes!$F$21,"")</f>
        <v/>
      </c>
      <c r="L91" s="4" t="str">
        <f t="shared" si="2"/>
        <v/>
      </c>
    </row>
    <row r="92" spans="4:12" x14ac:dyDescent="0.2">
      <c r="D92" s="85"/>
      <c r="E92" s="86"/>
      <c r="F92" s="87"/>
      <c r="G92" s="88"/>
      <c r="H92" s="88"/>
      <c r="I92" s="87"/>
      <c r="J92" s="1" t="str">
        <f>IF(AND(G92&lt;&gt;"",I92&gt;0),I92*( VLOOKUP(G92,Llistes!$D$20:$E$22,2,FALSE)  ),"")</f>
        <v/>
      </c>
      <c r="K92" s="1" t="str">
        <f>IF(AND(G92&lt;&gt;"",111&gt;0),I92* Llistes!$F$21,"")</f>
        <v/>
      </c>
      <c r="L92" s="4" t="str">
        <f t="shared" si="2"/>
        <v/>
      </c>
    </row>
    <row r="93" spans="4:12" x14ac:dyDescent="0.2">
      <c r="D93" s="85"/>
      <c r="E93" s="86"/>
      <c r="F93" s="87"/>
      <c r="G93" s="88"/>
      <c r="H93" s="88"/>
      <c r="I93" s="87"/>
      <c r="J93" s="1" t="str">
        <f>IF(AND(G93&lt;&gt;"",I93&gt;0),I93*( VLOOKUP(G93,Llistes!$D$20:$E$22,2,FALSE)  ),"")</f>
        <v/>
      </c>
      <c r="K93" s="1" t="str">
        <f>IF(AND(G93&lt;&gt;"",111&gt;0),I93* Llistes!$F$21,"")</f>
        <v/>
      </c>
      <c r="L93" s="4" t="str">
        <f t="shared" si="2"/>
        <v/>
      </c>
    </row>
    <row r="94" spans="4:12" x14ac:dyDescent="0.2">
      <c r="D94" s="85"/>
      <c r="E94" s="86"/>
      <c r="F94" s="87"/>
      <c r="G94" s="88"/>
      <c r="H94" s="88"/>
      <c r="I94" s="87"/>
      <c r="J94" s="1" t="str">
        <f>IF(AND(G94&lt;&gt;"",I94&gt;0),I94*( VLOOKUP(G94,Llistes!$D$20:$E$22,2,FALSE)  ),"")</f>
        <v/>
      </c>
      <c r="K94" s="1" t="str">
        <f>IF(AND(G94&lt;&gt;"",111&gt;0),I94* Llistes!$F$21,"")</f>
        <v/>
      </c>
      <c r="L94" s="4" t="str">
        <f t="shared" si="2"/>
        <v/>
      </c>
    </row>
    <row r="95" spans="4:12" x14ac:dyDescent="0.2">
      <c r="D95" s="85"/>
      <c r="E95" s="86"/>
      <c r="F95" s="87"/>
      <c r="G95" s="88"/>
      <c r="H95" s="88"/>
      <c r="I95" s="87"/>
      <c r="J95" s="1" t="str">
        <f>IF(AND(G95&lt;&gt;"",I95&gt;0),I95*( VLOOKUP(G95,Llistes!$D$20:$E$22,2,FALSE)  ),"")</f>
        <v/>
      </c>
      <c r="K95" s="1" t="str">
        <f>IF(AND(G95&lt;&gt;"",111&gt;0),I95* Llistes!$F$21,"")</f>
        <v/>
      </c>
      <c r="L95" s="4" t="str">
        <f t="shared" si="2"/>
        <v/>
      </c>
    </row>
    <row r="96" spans="4:12" x14ac:dyDescent="0.2">
      <c r="D96" s="85"/>
      <c r="E96" s="86"/>
      <c r="F96" s="87"/>
      <c r="G96" s="88"/>
      <c r="H96" s="88"/>
      <c r="I96" s="87"/>
      <c r="J96" s="1" t="str">
        <f>IF(AND(G96&lt;&gt;"",I96&gt;0),I96*( VLOOKUP(G96,Llistes!$D$20:$E$22,2,FALSE)  ),"")</f>
        <v/>
      </c>
      <c r="K96" s="1" t="str">
        <f>IF(AND(G96&lt;&gt;"",111&gt;0),I96* Llistes!$F$21,"")</f>
        <v/>
      </c>
      <c r="L96" s="4" t="str">
        <f t="shared" si="2"/>
        <v/>
      </c>
    </row>
    <row r="97" spans="4:12" x14ac:dyDescent="0.2">
      <c r="D97" s="85"/>
      <c r="E97" s="86"/>
      <c r="F97" s="87"/>
      <c r="G97" s="88"/>
      <c r="H97" s="88"/>
      <c r="I97" s="87"/>
      <c r="J97" s="1" t="str">
        <f>IF(AND(G97&lt;&gt;"",I97&gt;0),I97*( VLOOKUP(G97,Llistes!$D$20:$E$22,2,FALSE)  ),"")</f>
        <v/>
      </c>
      <c r="K97" s="1" t="str">
        <f>IF(AND(G97&lt;&gt;"",111&gt;0),I97* Llistes!$F$21,"")</f>
        <v/>
      </c>
      <c r="L97" s="4" t="str">
        <f t="shared" si="2"/>
        <v/>
      </c>
    </row>
    <row r="98" spans="4:12" x14ac:dyDescent="0.2">
      <c r="D98" s="85"/>
      <c r="E98" s="86"/>
      <c r="F98" s="87"/>
      <c r="G98" s="88"/>
      <c r="H98" s="88"/>
      <c r="I98" s="87"/>
      <c r="J98" s="1" t="str">
        <f>IF(AND(G98&lt;&gt;"",I98&gt;0),I98*( VLOOKUP(G98,Llistes!$D$20:$E$22,2,FALSE)  ),"")</f>
        <v/>
      </c>
      <c r="K98" s="1" t="str">
        <f>IF(AND(G98&lt;&gt;"",111&gt;0),I98* Llistes!$F$21,"")</f>
        <v/>
      </c>
      <c r="L98" s="4" t="str">
        <f t="shared" si="2"/>
        <v/>
      </c>
    </row>
    <row r="99" spans="4:12" x14ac:dyDescent="0.2">
      <c r="D99" s="85"/>
      <c r="E99" s="86"/>
      <c r="F99" s="87"/>
      <c r="G99" s="88"/>
      <c r="H99" s="88"/>
      <c r="I99" s="87"/>
      <c r="J99" s="1" t="str">
        <f>IF(AND(G99&lt;&gt;"",I99&gt;0),I99*( VLOOKUP(G99,Llistes!$D$20:$E$22,2,FALSE)  ),"")</f>
        <v/>
      </c>
      <c r="K99" s="1" t="str">
        <f>IF(AND(G99&lt;&gt;"",111&gt;0),I99* Llistes!$F$21,"")</f>
        <v/>
      </c>
      <c r="L99" s="4" t="str">
        <f t="shared" si="2"/>
        <v/>
      </c>
    </row>
    <row r="100" spans="4:12" ht="13.5" thickBot="1" x14ac:dyDescent="0.25">
      <c r="D100" s="89"/>
      <c r="E100" s="90"/>
      <c r="F100" s="91"/>
      <c r="G100" s="92"/>
      <c r="H100" s="92"/>
      <c r="I100" s="91"/>
      <c r="J100" s="5" t="str">
        <f>IF(AND(G100&lt;&gt;"",I100&gt;0),I100*( VLOOKUP(G100,Llistes!$D$20:$E$22,2,FALSE)  ),"")</f>
        <v/>
      </c>
      <c r="K100" s="5" t="str">
        <f>IF(AND(G100&lt;&gt;"",111&gt;0),I100* Llistes!$F$21,"")</f>
        <v/>
      </c>
      <c r="L100" s="6" t="str">
        <f t="shared" si="2"/>
        <v/>
      </c>
    </row>
  </sheetData>
  <sheetProtection algorithmName="SHA-512" hashValue="o5QqE5Pr6rH/+erbs/Flvsf0I7EJgwZmYqYjBLBvrn33aS65TkNi99smgNmnVx1Lw8ww3q0VgyQM0TcT7KQduA==" saltValue="Jc0tDm+4Qih1BmfJU8I+hQ==" spinCount="100000" sheet="1" objects="1" scenarios="1"/>
  <protectedRanges>
    <protectedRange sqref="D11:I100" name="Interval1"/>
  </protectedRanges>
  <mergeCells count="12">
    <mergeCell ref="L6:L7"/>
    <mergeCell ref="J6:J7"/>
    <mergeCell ref="K6:K7"/>
    <mergeCell ref="D2:G2"/>
    <mergeCell ref="I2:L2"/>
    <mergeCell ref="D4:L4"/>
    <mergeCell ref="G5:L5"/>
    <mergeCell ref="D6:D7"/>
    <mergeCell ref="E5:F5"/>
    <mergeCell ref="G6:G7"/>
    <mergeCell ref="H6:H7"/>
    <mergeCell ref="I6:I7"/>
  </mergeCells>
  <conditionalFormatting sqref="I14">
    <cfRule type="expression" dxfId="5" priority="9">
      <formula>siinm($G$14&lt;&gt;"",Verdader,FALSE)</formula>
    </cfRule>
  </conditionalFormatting>
  <conditionalFormatting sqref="F11:F100">
    <cfRule type="expression" dxfId="4" priority="2">
      <formula>IF(F11&gt;2011,TRUE,FALSE)</formula>
    </cfRule>
    <cfRule type="expression" dxfId="3" priority="8">
      <formula>IF(AND(G11&lt;&gt;"",F11=""),TRUE,FALSE)</formula>
    </cfRule>
  </conditionalFormatting>
  <conditionalFormatting sqref="I11:I100">
    <cfRule type="expression" dxfId="2" priority="5">
      <formula>IF(AND(G11&lt;&gt;"",I11=""),TRUE,FALSE)</formula>
    </cfRule>
  </conditionalFormatting>
  <conditionalFormatting sqref="H11:H100">
    <cfRule type="expression" dxfId="0" priority="4">
      <formula>IF(AND(G11&lt;&gt;"",H11=""),TRUE,FALSE)</formula>
    </cfRule>
  </conditionalFormatting>
  <conditionalFormatting sqref="D11:D100">
    <cfRule type="expression" dxfId="1" priority="1">
      <formula>IF(AND(G11&lt;&gt;"",D11=""),TRUE,FALSE)</formula>
    </cfRule>
  </conditionalFormatting>
  <hyperlinks>
    <hyperlink ref="N4" location="Resum!A1" display="è"/>
    <hyperlink ref="B4" location="Portàtils!A1" display="ç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Llistes!$P$11:$P$13</xm:f>
          </x14:formula1>
          <xm:sqref>H11:H100</xm:sqref>
        </x14:dataValidation>
        <x14:dataValidation type="list" operator="equal" allowBlank="1" showErrorMessage="1">
          <x14:formula1>
            <xm:f>Llistes!$B$4:$B$12</xm:f>
          </x14:formula1>
          <x14:formula2>
            <xm:f>0</xm:f>
          </x14:formula2>
          <xm:sqref>D11:D100</xm:sqref>
        </x14:dataValidation>
        <x14:dataValidation type="list" allowBlank="1" showInputMessage="1" showErrorMessage="1">
          <x14:formula1>
            <xm:f>Llistes!$D$20:$D$22</xm:f>
          </x14:formula1>
          <xm:sqref>G11:G100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10"/>
  <sheetViews>
    <sheetView zoomScaleNormal="100" workbookViewId="0">
      <selection activeCell="J36" sqref="J36"/>
    </sheetView>
  </sheetViews>
  <sheetFormatPr defaultRowHeight="12.75" x14ac:dyDescent="0.2"/>
  <cols>
    <col min="1" max="1" width="2.42578125" style="38" customWidth="1"/>
    <col min="2" max="2" width="9.28515625" style="39" customWidth="1"/>
    <col min="3" max="3" width="1.5703125" style="38" customWidth="1"/>
    <col min="4" max="4" width="39.7109375" style="40" customWidth="1"/>
    <col min="5" max="10" width="11.5703125" style="38"/>
    <col min="11" max="11" width="1.42578125" style="38" customWidth="1"/>
    <col min="12" max="12" width="10.140625" style="38" customWidth="1"/>
    <col min="13" max="13" width="1.28515625" style="38" customWidth="1"/>
    <col min="14" max="14" width="9.42578125" style="38" customWidth="1"/>
    <col min="15" max="15" width="1" style="38" customWidth="1"/>
    <col min="16" max="16" width="8.7109375" style="38" customWidth="1"/>
    <col min="17" max="17" width="2" style="38" customWidth="1"/>
    <col min="18" max="18" width="7.85546875" style="38" customWidth="1"/>
    <col min="19" max="19" width="11.5703125" style="38"/>
    <col min="20" max="20" width="57.28515625" style="38" customWidth="1"/>
    <col min="21" max="21" width="68.85546875" style="38" customWidth="1"/>
    <col min="22" max="1020" width="11.5703125" style="38"/>
    <col min="1021" max="16384" width="9.140625" style="9"/>
  </cols>
  <sheetData>
    <row r="1" spans="1:1020" ht="13.5" thickBot="1" x14ac:dyDescent="0.25"/>
    <row r="2" spans="1:1020" ht="13.5" thickBot="1" x14ac:dyDescent="0.25">
      <c r="D2" s="128" t="s">
        <v>8</v>
      </c>
      <c r="E2" s="129" t="s">
        <v>6</v>
      </c>
      <c r="F2" s="129" t="s">
        <v>5</v>
      </c>
      <c r="G2" s="130" t="s">
        <v>7</v>
      </c>
    </row>
    <row r="3" spans="1:1020" ht="13.5" thickBot="1" x14ac:dyDescent="0.25">
      <c r="B3" s="41" t="s">
        <v>1</v>
      </c>
      <c r="D3" s="124" t="s">
        <v>2</v>
      </c>
      <c r="E3" s="125">
        <v>1500</v>
      </c>
      <c r="F3" s="183"/>
      <c r="G3" s="126">
        <f>E3-$F$5</f>
        <v>750</v>
      </c>
    </row>
    <row r="4" spans="1:1020" x14ac:dyDescent="0.2">
      <c r="B4" s="44">
        <v>1</v>
      </c>
      <c r="D4" s="45" t="s">
        <v>202</v>
      </c>
      <c r="E4" s="46">
        <v>2100</v>
      </c>
      <c r="F4" s="184"/>
      <c r="G4" s="47">
        <f t="shared" ref="G4:G7" si="0">E4-$F$5</f>
        <v>1350</v>
      </c>
    </row>
    <row r="5" spans="1:1020" x14ac:dyDescent="0.2">
      <c r="B5" s="44">
        <v>2</v>
      </c>
      <c r="D5" s="45" t="s">
        <v>203</v>
      </c>
      <c r="E5" s="46">
        <v>3400</v>
      </c>
      <c r="F5" s="151">
        <v>750</v>
      </c>
      <c r="G5" s="47">
        <f t="shared" si="0"/>
        <v>2650</v>
      </c>
    </row>
    <row r="6" spans="1:1020" x14ac:dyDescent="0.2">
      <c r="B6" s="44">
        <v>3</v>
      </c>
      <c r="D6" s="45" t="s">
        <v>3</v>
      </c>
      <c r="E6" s="46">
        <v>3900</v>
      </c>
      <c r="F6" s="185"/>
      <c r="G6" s="47">
        <f t="shared" si="0"/>
        <v>3150</v>
      </c>
    </row>
    <row r="7" spans="1:1020" ht="13.5" thickBot="1" x14ac:dyDescent="0.25">
      <c r="B7" s="44">
        <v>4</v>
      </c>
      <c r="D7" s="127" t="s">
        <v>4</v>
      </c>
      <c r="E7" s="131">
        <v>4200</v>
      </c>
      <c r="F7" s="186"/>
      <c r="G7" s="132">
        <f t="shared" si="0"/>
        <v>3450</v>
      </c>
    </row>
    <row r="8" spans="1:1020" ht="13.5" thickBot="1" x14ac:dyDescent="0.25">
      <c r="B8" s="44">
        <v>5</v>
      </c>
    </row>
    <row r="9" spans="1:1020" ht="13.5" thickBot="1" x14ac:dyDescent="0.25">
      <c r="B9" s="44">
        <v>6</v>
      </c>
      <c r="E9" s="217" t="s">
        <v>22</v>
      </c>
      <c r="F9" s="218"/>
      <c r="G9" s="219"/>
      <c r="H9" s="217" t="s">
        <v>23</v>
      </c>
      <c r="I9" s="218"/>
      <c r="J9" s="219"/>
    </row>
    <row r="10" spans="1:1020" ht="13.5" thickBot="1" x14ac:dyDescent="0.25">
      <c r="B10" s="44">
        <v>7</v>
      </c>
      <c r="D10" s="48" t="s">
        <v>18</v>
      </c>
      <c r="E10" s="49" t="s">
        <v>6</v>
      </c>
      <c r="F10" s="42" t="s">
        <v>5</v>
      </c>
      <c r="G10" s="43" t="s">
        <v>7</v>
      </c>
      <c r="H10" s="49" t="s">
        <v>6</v>
      </c>
      <c r="I10" s="42" t="s">
        <v>5</v>
      </c>
      <c r="J10" s="43" t="s">
        <v>7</v>
      </c>
      <c r="L10" s="50" t="s">
        <v>24</v>
      </c>
      <c r="N10" s="50" t="s">
        <v>21</v>
      </c>
      <c r="P10" s="51" t="s">
        <v>31</v>
      </c>
    </row>
    <row r="11" spans="1:1020" s="140" customFormat="1" x14ac:dyDescent="0.2">
      <c r="A11" s="40"/>
      <c r="B11" s="134">
        <v>8</v>
      </c>
      <c r="C11" s="40"/>
      <c r="D11" s="141" t="s">
        <v>209</v>
      </c>
      <c r="E11" s="142">
        <v>820</v>
      </c>
      <c r="F11" s="192"/>
      <c r="G11" s="143">
        <f>E11-$F$12</f>
        <v>410</v>
      </c>
      <c r="H11" s="144">
        <v>770</v>
      </c>
      <c r="I11" s="194"/>
      <c r="J11" s="143">
        <f>H11-$I$12</f>
        <v>310</v>
      </c>
      <c r="K11" s="40"/>
      <c r="L11" s="135" t="s">
        <v>23</v>
      </c>
      <c r="M11" s="40"/>
      <c r="N11" s="135" t="s">
        <v>25</v>
      </c>
      <c r="O11" s="40"/>
      <c r="P11" s="136" t="s">
        <v>32</v>
      </c>
      <c r="Q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</row>
    <row r="12" spans="1:1020" ht="13.5" thickBot="1" x14ac:dyDescent="0.25">
      <c r="B12" s="54">
        <v>9</v>
      </c>
      <c r="D12" s="52" t="s">
        <v>210</v>
      </c>
      <c r="E12" s="56">
        <v>900</v>
      </c>
      <c r="F12" s="80">
        <v>410</v>
      </c>
      <c r="G12" s="58">
        <f>E12-$F$12</f>
        <v>490</v>
      </c>
      <c r="H12" s="59">
        <v>850</v>
      </c>
      <c r="I12" s="57">
        <v>460</v>
      </c>
      <c r="J12" s="58">
        <f>H12-$I$12</f>
        <v>390</v>
      </c>
      <c r="L12" s="60" t="s">
        <v>22</v>
      </c>
      <c r="N12" s="60" t="s">
        <v>26</v>
      </c>
      <c r="P12" s="61" t="s">
        <v>33</v>
      </c>
    </row>
    <row r="13" spans="1:1020" ht="13.5" thickBot="1" x14ac:dyDescent="0.25">
      <c r="D13" s="145" t="s">
        <v>211</v>
      </c>
      <c r="E13" s="65">
        <v>1050</v>
      </c>
      <c r="F13" s="193"/>
      <c r="G13" s="66">
        <f>E13-$F$12</f>
        <v>640</v>
      </c>
      <c r="H13" s="146">
        <v>1000</v>
      </c>
      <c r="I13" s="191"/>
      <c r="J13" s="66">
        <f>H13-$I$12</f>
        <v>540</v>
      </c>
      <c r="P13" s="62" t="s">
        <v>34</v>
      </c>
    </row>
    <row r="14" spans="1:1020" ht="13.5" thickBot="1" x14ac:dyDescent="0.25"/>
    <row r="15" spans="1:1020" ht="13.5" thickBot="1" x14ac:dyDescent="0.25">
      <c r="B15" s="41" t="s">
        <v>240</v>
      </c>
    </row>
    <row r="16" spans="1:1020" x14ac:dyDescent="0.2">
      <c r="B16" s="172" t="s">
        <v>238</v>
      </c>
    </row>
    <row r="17" spans="2:10" ht="13.5" thickBot="1" x14ac:dyDescent="0.25">
      <c r="B17" s="173" t="s">
        <v>239</v>
      </c>
    </row>
    <row r="18" spans="2:10" ht="13.5" thickBot="1" x14ac:dyDescent="0.25"/>
    <row r="19" spans="2:10" ht="13.5" thickBot="1" x14ac:dyDescent="0.25">
      <c r="D19" s="48" t="s">
        <v>40</v>
      </c>
      <c r="E19" s="49" t="s">
        <v>6</v>
      </c>
      <c r="F19" s="42" t="s">
        <v>5</v>
      </c>
      <c r="G19" s="43" t="s">
        <v>7</v>
      </c>
    </row>
    <row r="20" spans="2:10" x14ac:dyDescent="0.2">
      <c r="D20" s="141" t="s">
        <v>41</v>
      </c>
      <c r="E20" s="159">
        <v>160</v>
      </c>
      <c r="F20" s="189"/>
      <c r="G20" s="157">
        <f>E20-$F$21</f>
        <v>65</v>
      </c>
    </row>
    <row r="21" spans="2:10" x14ac:dyDescent="0.2">
      <c r="D21" s="55" t="s">
        <v>42</v>
      </c>
      <c r="E21" s="46">
        <v>190</v>
      </c>
      <c r="F21" s="57">
        <v>95</v>
      </c>
      <c r="G21" s="58">
        <f>E21-$F$21</f>
        <v>95</v>
      </c>
    </row>
    <row r="22" spans="2:10" ht="13.5" thickBot="1" x14ac:dyDescent="0.25">
      <c r="D22" s="64" t="s">
        <v>225</v>
      </c>
      <c r="E22" s="158">
        <v>315</v>
      </c>
      <c r="F22" s="191"/>
      <c r="G22" s="66">
        <f>E22-$F$21</f>
        <v>220</v>
      </c>
    </row>
    <row r="23" spans="2:10" ht="13.5" thickBot="1" x14ac:dyDescent="0.25">
      <c r="D23" s="67"/>
    </row>
    <row r="24" spans="2:10" ht="13.5" thickBot="1" x14ac:dyDescent="0.25">
      <c r="D24" s="48" t="s">
        <v>40</v>
      </c>
      <c r="E24" s="180" t="s">
        <v>6</v>
      </c>
      <c r="F24" s="181" t="s">
        <v>5</v>
      </c>
      <c r="G24" s="182" t="s">
        <v>7</v>
      </c>
    </row>
    <row r="25" spans="2:10" x14ac:dyDescent="0.2">
      <c r="D25" s="141" t="s">
        <v>246</v>
      </c>
      <c r="E25" s="159">
        <v>100</v>
      </c>
      <c r="F25" s="189"/>
      <c r="G25" s="157">
        <f>E25-$F$26</f>
        <v>100</v>
      </c>
    </row>
    <row r="26" spans="2:10" x14ac:dyDescent="0.2">
      <c r="D26" s="52" t="s">
        <v>247</v>
      </c>
      <c r="E26" s="187">
        <v>450</v>
      </c>
      <c r="F26" s="53">
        <v>0</v>
      </c>
      <c r="G26" s="188">
        <f t="shared" ref="G26:G28" si="1">E26-$F$26</f>
        <v>450</v>
      </c>
    </row>
    <row r="27" spans="2:10" x14ac:dyDescent="0.2">
      <c r="D27" s="55" t="s">
        <v>248</v>
      </c>
      <c r="E27" s="46">
        <v>70</v>
      </c>
      <c r="F27" s="190"/>
      <c r="G27" s="58">
        <f t="shared" si="1"/>
        <v>70</v>
      </c>
    </row>
    <row r="28" spans="2:10" ht="13.5" thickBot="1" x14ac:dyDescent="0.25">
      <c r="D28" s="64" t="s">
        <v>249</v>
      </c>
      <c r="E28" s="158">
        <v>170</v>
      </c>
      <c r="F28" s="191"/>
      <c r="G28" s="66">
        <f t="shared" si="1"/>
        <v>170</v>
      </c>
    </row>
    <row r="29" spans="2:10" x14ac:dyDescent="0.2">
      <c r="D29" s="67"/>
    </row>
    <row r="30" spans="2:10" x14ac:dyDescent="0.2">
      <c r="D30" s="67"/>
    </row>
    <row r="31" spans="2:10" ht="13.5" thickBot="1" x14ac:dyDescent="0.25"/>
    <row r="32" spans="2:10" ht="13.5" thickBot="1" x14ac:dyDescent="0.25">
      <c r="E32" s="217" t="s">
        <v>22</v>
      </c>
      <c r="F32" s="218"/>
      <c r="G32" s="219"/>
      <c r="H32" s="217" t="s">
        <v>23</v>
      </c>
      <c r="I32" s="218"/>
      <c r="J32" s="219"/>
    </row>
    <row r="33" spans="1:1020" ht="13.5" thickBot="1" x14ac:dyDescent="0.25">
      <c r="D33" s="48" t="s">
        <v>215</v>
      </c>
      <c r="E33" s="96" t="s">
        <v>6</v>
      </c>
      <c r="F33" s="97" t="s">
        <v>5</v>
      </c>
      <c r="G33" s="98" t="s">
        <v>7</v>
      </c>
      <c r="H33" s="96" t="s">
        <v>6</v>
      </c>
      <c r="I33" s="97" t="s">
        <v>5</v>
      </c>
      <c r="J33" s="98" t="s">
        <v>7</v>
      </c>
      <c r="L33" s="50" t="s">
        <v>24</v>
      </c>
      <c r="P33" s="51" t="s">
        <v>31</v>
      </c>
    </row>
    <row r="34" spans="1:1020" s="140" customFormat="1" x14ac:dyDescent="0.2">
      <c r="A34" s="40"/>
      <c r="B34" s="148"/>
      <c r="C34" s="40"/>
      <c r="D34" s="141" t="s">
        <v>217</v>
      </c>
      <c r="E34" s="142">
        <v>1250</v>
      </c>
      <c r="F34" s="192"/>
      <c r="G34" s="143">
        <f>E34-$F$35</f>
        <v>840</v>
      </c>
      <c r="H34" s="144">
        <v>1200</v>
      </c>
      <c r="I34" s="195"/>
      <c r="J34" s="143">
        <f>H34-$I$35</f>
        <v>740</v>
      </c>
      <c r="K34" s="40"/>
      <c r="L34" s="135" t="s">
        <v>23</v>
      </c>
      <c r="M34" s="40"/>
      <c r="N34" s="40"/>
      <c r="O34" s="40"/>
      <c r="P34" s="63" t="s">
        <v>33</v>
      </c>
      <c r="Q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  <c r="ADB34" s="40"/>
      <c r="ADC34" s="40"/>
      <c r="ADD34" s="40"/>
      <c r="ADE34" s="40"/>
      <c r="ADF34" s="40"/>
      <c r="ADG34" s="40"/>
      <c r="ADH34" s="40"/>
      <c r="ADI34" s="40"/>
      <c r="ADJ34" s="40"/>
      <c r="ADK34" s="40"/>
      <c r="ADL34" s="40"/>
      <c r="ADM34" s="40"/>
      <c r="ADN34" s="40"/>
      <c r="ADO34" s="40"/>
      <c r="ADP34" s="40"/>
      <c r="ADQ34" s="40"/>
      <c r="ADR34" s="40"/>
      <c r="ADS34" s="40"/>
      <c r="ADT34" s="40"/>
      <c r="ADU34" s="40"/>
      <c r="ADV34" s="40"/>
      <c r="ADW34" s="40"/>
      <c r="ADX34" s="40"/>
      <c r="ADY34" s="40"/>
      <c r="ADZ34" s="40"/>
      <c r="AEA34" s="40"/>
      <c r="AEB34" s="40"/>
      <c r="AEC34" s="40"/>
      <c r="AED34" s="40"/>
      <c r="AEE34" s="40"/>
      <c r="AEF34" s="40"/>
      <c r="AEG34" s="40"/>
      <c r="AEH34" s="40"/>
      <c r="AEI34" s="40"/>
      <c r="AEJ34" s="40"/>
      <c r="AEK34" s="40"/>
      <c r="AEL34" s="40"/>
      <c r="AEM34" s="40"/>
      <c r="AEN34" s="40"/>
      <c r="AEO34" s="40"/>
      <c r="AEP34" s="40"/>
      <c r="AEQ34" s="40"/>
      <c r="AER34" s="40"/>
      <c r="AES34" s="40"/>
      <c r="AET34" s="40"/>
      <c r="AEU34" s="40"/>
      <c r="AEV34" s="40"/>
      <c r="AEW34" s="40"/>
      <c r="AEX34" s="40"/>
      <c r="AEY34" s="40"/>
      <c r="AEZ34" s="40"/>
      <c r="AFA34" s="40"/>
      <c r="AFB34" s="40"/>
      <c r="AFC34" s="40"/>
      <c r="AFD34" s="40"/>
      <c r="AFE34" s="40"/>
      <c r="AFF34" s="40"/>
      <c r="AFG34" s="40"/>
      <c r="AFH34" s="40"/>
      <c r="AFI34" s="40"/>
      <c r="AFJ34" s="40"/>
      <c r="AFK34" s="40"/>
      <c r="AFL34" s="40"/>
      <c r="AFM34" s="40"/>
      <c r="AFN34" s="40"/>
      <c r="AFO34" s="40"/>
      <c r="AFP34" s="40"/>
      <c r="AFQ34" s="40"/>
      <c r="AFR34" s="40"/>
      <c r="AFS34" s="40"/>
      <c r="AFT34" s="40"/>
      <c r="AFU34" s="40"/>
      <c r="AFV34" s="40"/>
      <c r="AFW34" s="40"/>
      <c r="AFX34" s="40"/>
      <c r="AFY34" s="40"/>
      <c r="AFZ34" s="40"/>
      <c r="AGA34" s="40"/>
      <c r="AGB34" s="40"/>
      <c r="AGC34" s="40"/>
      <c r="AGD34" s="40"/>
      <c r="AGE34" s="40"/>
      <c r="AGF34" s="40"/>
      <c r="AGG34" s="40"/>
      <c r="AGH34" s="40"/>
      <c r="AGI34" s="40"/>
      <c r="AGJ34" s="40"/>
      <c r="AGK34" s="40"/>
      <c r="AGL34" s="40"/>
      <c r="AGM34" s="40"/>
      <c r="AGN34" s="40"/>
      <c r="AGO34" s="40"/>
      <c r="AGP34" s="40"/>
      <c r="AGQ34" s="40"/>
      <c r="AGR34" s="40"/>
      <c r="AGS34" s="40"/>
      <c r="AGT34" s="40"/>
      <c r="AGU34" s="40"/>
      <c r="AGV34" s="40"/>
      <c r="AGW34" s="40"/>
      <c r="AGX34" s="40"/>
      <c r="AGY34" s="40"/>
      <c r="AGZ34" s="40"/>
      <c r="AHA34" s="40"/>
      <c r="AHB34" s="40"/>
      <c r="AHC34" s="40"/>
      <c r="AHD34" s="40"/>
      <c r="AHE34" s="40"/>
      <c r="AHF34" s="40"/>
      <c r="AHG34" s="40"/>
      <c r="AHH34" s="40"/>
      <c r="AHI34" s="40"/>
      <c r="AHJ34" s="40"/>
      <c r="AHK34" s="40"/>
      <c r="AHL34" s="40"/>
      <c r="AHM34" s="40"/>
      <c r="AHN34" s="40"/>
      <c r="AHO34" s="40"/>
      <c r="AHP34" s="40"/>
      <c r="AHQ34" s="40"/>
      <c r="AHR34" s="40"/>
      <c r="AHS34" s="40"/>
      <c r="AHT34" s="40"/>
      <c r="AHU34" s="40"/>
      <c r="AHV34" s="40"/>
      <c r="AHW34" s="40"/>
      <c r="AHX34" s="40"/>
      <c r="AHY34" s="40"/>
      <c r="AHZ34" s="40"/>
      <c r="AIA34" s="40"/>
      <c r="AIB34" s="40"/>
      <c r="AIC34" s="40"/>
      <c r="AID34" s="40"/>
      <c r="AIE34" s="40"/>
      <c r="AIF34" s="40"/>
      <c r="AIG34" s="40"/>
      <c r="AIH34" s="40"/>
      <c r="AII34" s="40"/>
      <c r="AIJ34" s="40"/>
      <c r="AIK34" s="40"/>
      <c r="AIL34" s="40"/>
      <c r="AIM34" s="40"/>
      <c r="AIN34" s="40"/>
      <c r="AIO34" s="40"/>
      <c r="AIP34" s="40"/>
      <c r="AIQ34" s="40"/>
      <c r="AIR34" s="40"/>
      <c r="AIS34" s="40"/>
      <c r="AIT34" s="40"/>
      <c r="AIU34" s="40"/>
      <c r="AIV34" s="40"/>
      <c r="AIW34" s="40"/>
      <c r="AIX34" s="40"/>
      <c r="AIY34" s="40"/>
      <c r="AIZ34" s="40"/>
      <c r="AJA34" s="40"/>
      <c r="AJB34" s="40"/>
      <c r="AJC34" s="40"/>
      <c r="AJD34" s="40"/>
      <c r="AJE34" s="40"/>
      <c r="AJF34" s="40"/>
      <c r="AJG34" s="40"/>
      <c r="AJH34" s="40"/>
      <c r="AJI34" s="40"/>
      <c r="AJJ34" s="40"/>
      <c r="AJK34" s="40"/>
      <c r="AJL34" s="40"/>
      <c r="AJM34" s="40"/>
      <c r="AJN34" s="40"/>
      <c r="AJO34" s="40"/>
      <c r="AJP34" s="40"/>
      <c r="AJQ34" s="40"/>
      <c r="AJR34" s="40"/>
      <c r="AJS34" s="40"/>
      <c r="AJT34" s="40"/>
      <c r="AJU34" s="40"/>
      <c r="AJV34" s="40"/>
      <c r="AJW34" s="40"/>
      <c r="AJX34" s="40"/>
      <c r="AJY34" s="40"/>
      <c r="AJZ34" s="40"/>
      <c r="AKA34" s="40"/>
      <c r="AKB34" s="40"/>
      <c r="AKC34" s="40"/>
      <c r="AKD34" s="40"/>
      <c r="AKE34" s="40"/>
      <c r="AKF34" s="40"/>
      <c r="AKG34" s="40"/>
      <c r="AKH34" s="40"/>
      <c r="AKI34" s="40"/>
      <c r="AKJ34" s="40"/>
      <c r="AKK34" s="40"/>
      <c r="AKL34" s="40"/>
      <c r="AKM34" s="40"/>
      <c r="AKN34" s="40"/>
      <c r="AKO34" s="40"/>
      <c r="AKP34" s="40"/>
      <c r="AKQ34" s="40"/>
      <c r="AKR34" s="40"/>
      <c r="AKS34" s="40"/>
      <c r="AKT34" s="40"/>
      <c r="AKU34" s="40"/>
      <c r="AKV34" s="40"/>
      <c r="AKW34" s="40"/>
      <c r="AKX34" s="40"/>
      <c r="AKY34" s="40"/>
      <c r="AKZ34" s="40"/>
      <c r="ALA34" s="40"/>
      <c r="ALB34" s="40"/>
      <c r="ALC34" s="40"/>
      <c r="ALD34" s="40"/>
      <c r="ALE34" s="40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</row>
    <row r="35" spans="1:1020" ht="13.5" thickBot="1" x14ac:dyDescent="0.25">
      <c r="D35" s="52" t="s">
        <v>218</v>
      </c>
      <c r="E35" s="56">
        <v>1350</v>
      </c>
      <c r="F35" s="53">
        <v>410</v>
      </c>
      <c r="G35" s="58">
        <f t="shared" ref="G35:G37" si="2">E35-$F$35</f>
        <v>940</v>
      </c>
      <c r="H35" s="59">
        <v>1300</v>
      </c>
      <c r="I35" s="80">
        <v>460</v>
      </c>
      <c r="J35" s="58">
        <f t="shared" ref="J35:J37" si="3">H35-$I$35</f>
        <v>840</v>
      </c>
      <c r="L35" s="60" t="s">
        <v>22</v>
      </c>
      <c r="P35" s="62" t="s">
        <v>34</v>
      </c>
    </row>
    <row r="36" spans="1:1020" x14ac:dyDescent="0.2">
      <c r="D36" s="52" t="s">
        <v>220</v>
      </c>
      <c r="E36" s="56">
        <v>1350</v>
      </c>
      <c r="F36" s="197"/>
      <c r="G36" s="58">
        <f t="shared" si="2"/>
        <v>940</v>
      </c>
      <c r="H36" s="59">
        <v>1300</v>
      </c>
      <c r="I36" s="196"/>
      <c r="J36" s="58">
        <f>H36-$I$35</f>
        <v>840</v>
      </c>
      <c r="L36" s="149"/>
      <c r="P36" s="150"/>
    </row>
    <row r="37" spans="1:1020" ht="13.5" thickBot="1" x14ac:dyDescent="0.25">
      <c r="D37" s="145" t="s">
        <v>219</v>
      </c>
      <c r="E37" s="65">
        <v>1450</v>
      </c>
      <c r="F37" s="198"/>
      <c r="G37" s="66">
        <f t="shared" si="2"/>
        <v>1040</v>
      </c>
      <c r="H37" s="146">
        <v>1400</v>
      </c>
      <c r="I37" s="193"/>
      <c r="J37" s="66">
        <f t="shared" si="3"/>
        <v>940</v>
      </c>
    </row>
    <row r="39" spans="1:1020" x14ac:dyDescent="0.2">
      <c r="D39" s="67"/>
    </row>
    <row r="40" spans="1:1020" ht="13.5" thickBot="1" x14ac:dyDescent="0.25">
      <c r="D40" s="67"/>
    </row>
    <row r="41" spans="1:1020" ht="13.5" thickBot="1" x14ac:dyDescent="0.25">
      <c r="R41" s="123" t="s">
        <v>201</v>
      </c>
      <c r="S41" s="121"/>
      <c r="T41" s="121"/>
      <c r="U41" s="122"/>
    </row>
    <row r="42" spans="1:1020" x14ac:dyDescent="0.2">
      <c r="D42" s="67"/>
      <c r="R42" s="120">
        <v>160</v>
      </c>
      <c r="S42" s="73" t="s">
        <v>48</v>
      </c>
      <c r="T42" s="71" t="s">
        <v>49</v>
      </c>
      <c r="U42" s="115" t="str">
        <f>CONCATENATE(R42,"  ",T42,"  (",S42,")")</f>
        <v>160  Coordinació del Campus Nord  (CCN)</v>
      </c>
    </row>
    <row r="43" spans="1:1020" x14ac:dyDescent="0.2">
      <c r="D43" s="67"/>
      <c r="R43" s="114">
        <v>162</v>
      </c>
      <c r="S43" s="74" t="s">
        <v>50</v>
      </c>
      <c r="T43" s="69" t="s">
        <v>51</v>
      </c>
      <c r="U43" s="115" t="str">
        <f t="shared" ref="U43:U106" si="4">CONCATENATE(R43,"  ",T43,"  (",S43,")")</f>
        <v>162  C Formació Interdisciplinar Superior  (CFIS)</v>
      </c>
    </row>
    <row r="44" spans="1:1020" x14ac:dyDescent="0.2">
      <c r="R44" s="114">
        <v>171</v>
      </c>
      <c r="S44" s="74" t="s">
        <v>52</v>
      </c>
      <c r="T44" s="69" t="s">
        <v>53</v>
      </c>
      <c r="U44" s="115" t="str">
        <f t="shared" si="4"/>
        <v>171  UTG de l'Àmbit de Camins  (UTGAC)</v>
      </c>
    </row>
    <row r="45" spans="1:1020" x14ac:dyDescent="0.2">
      <c r="D45" s="67"/>
      <c r="R45" s="114">
        <v>172</v>
      </c>
      <c r="S45" s="74" t="s">
        <v>54</v>
      </c>
      <c r="T45" s="69" t="s">
        <v>55</v>
      </c>
      <c r="U45" s="115" t="str">
        <f t="shared" si="4"/>
        <v>172  UTG de l'Àmbit de Nàutica  (UTGAN)</v>
      </c>
    </row>
    <row r="46" spans="1:1020" x14ac:dyDescent="0.2">
      <c r="D46" s="67"/>
      <c r="R46" s="114">
        <v>173</v>
      </c>
      <c r="S46" s="74" t="s">
        <v>56</v>
      </c>
      <c r="T46" s="69" t="s">
        <v>57</v>
      </c>
      <c r="U46" s="115" t="str">
        <f t="shared" si="4"/>
        <v>173  UTG de l'Àmbit de Matemàtiques  (UTGAM)</v>
      </c>
    </row>
    <row r="47" spans="1:1020" x14ac:dyDescent="0.2">
      <c r="R47" s="114">
        <v>181</v>
      </c>
      <c r="S47" s="74" t="s">
        <v>58</v>
      </c>
      <c r="T47" s="69" t="s">
        <v>59</v>
      </c>
      <c r="U47" s="115" t="str">
        <f t="shared" si="4"/>
        <v>181  UTG del Campus del Baix Llobregat  (UTGCBL)</v>
      </c>
    </row>
    <row r="48" spans="1:1020" x14ac:dyDescent="0.2">
      <c r="R48" s="114">
        <v>182</v>
      </c>
      <c r="S48" s="74" t="s">
        <v>60</v>
      </c>
      <c r="T48" s="69" t="s">
        <v>61</v>
      </c>
      <c r="U48" s="115" t="str">
        <f t="shared" si="4"/>
        <v>182  UTG del Campus de Vilanova i la Geltrú  (UTGVG)</v>
      </c>
    </row>
    <row r="49" spans="18:21" x14ac:dyDescent="0.2">
      <c r="R49" s="114">
        <v>183</v>
      </c>
      <c r="S49" s="74" t="s">
        <v>62</v>
      </c>
      <c r="T49" s="69" t="s">
        <v>63</v>
      </c>
      <c r="U49" s="115" t="str">
        <f t="shared" si="4"/>
        <v>183  UTG de l'Àmbit de l'Arquitectura de Barcelona  (UTGAB)</v>
      </c>
    </row>
    <row r="50" spans="18:21" x14ac:dyDescent="0.2">
      <c r="R50" s="137">
        <v>184</v>
      </c>
      <c r="S50" s="138" t="s">
        <v>64</v>
      </c>
      <c r="T50" s="72" t="s">
        <v>65</v>
      </c>
      <c r="U50" s="139" t="str">
        <f t="shared" si="4"/>
        <v>184  UTG del Campus de Manresa  (UTGM)</v>
      </c>
    </row>
    <row r="51" spans="18:21" x14ac:dyDescent="0.2">
      <c r="R51" s="114">
        <v>185</v>
      </c>
      <c r="S51" s="74" t="s">
        <v>66</v>
      </c>
      <c r="T51" s="69" t="s">
        <v>67</v>
      </c>
      <c r="U51" s="115" t="str">
        <f t="shared" si="4"/>
        <v>185  UTG de l'Àmbit Arquitectura de Sant Cugat  (UTGASC)</v>
      </c>
    </row>
    <row r="52" spans="18:21" x14ac:dyDescent="0.2">
      <c r="R52" s="114">
        <v>188</v>
      </c>
      <c r="S52" s="74" t="s">
        <v>68</v>
      </c>
      <c r="T52" s="69" t="s">
        <v>69</v>
      </c>
      <c r="U52" s="115" t="str">
        <f t="shared" si="4"/>
        <v>188  UTG de l'Àmbit de l'Eng. Industrial de Barcelona  (UTGAEIB)</v>
      </c>
    </row>
    <row r="53" spans="18:21" x14ac:dyDescent="0.2">
      <c r="R53" s="114">
        <v>189</v>
      </c>
      <c r="S53" s="74" t="s">
        <v>70</v>
      </c>
      <c r="T53" s="69" t="s">
        <v>71</v>
      </c>
      <c r="U53" s="115" t="str">
        <f t="shared" si="4"/>
        <v>189  UTG de l'Àmbit d'Edificació  (UTGAE)</v>
      </c>
    </row>
    <row r="54" spans="18:21" x14ac:dyDescent="0.2">
      <c r="R54" s="114">
        <v>192</v>
      </c>
      <c r="S54" s="74" t="s">
        <v>72</v>
      </c>
      <c r="T54" s="69" t="s">
        <v>73</v>
      </c>
      <c r="U54" s="115" t="str">
        <f t="shared" si="4"/>
        <v>192  UTG del Campus Terrassa  (UTGCT)</v>
      </c>
    </row>
    <row r="55" spans="18:21" x14ac:dyDescent="0.2">
      <c r="R55" s="114">
        <v>193</v>
      </c>
      <c r="S55" s="74" t="s">
        <v>74</v>
      </c>
      <c r="T55" s="69" t="s">
        <v>75</v>
      </c>
      <c r="U55" s="115" t="str">
        <f t="shared" si="4"/>
        <v>193  UTG de l'Àmbit d'Òptica i Optometria  (UTGAOO)</v>
      </c>
    </row>
    <row r="56" spans="18:21" x14ac:dyDescent="0.2">
      <c r="R56" s="114">
        <v>194</v>
      </c>
      <c r="S56" s="74" t="s">
        <v>76</v>
      </c>
      <c r="T56" s="69" t="s">
        <v>77</v>
      </c>
      <c r="U56" s="115" t="str">
        <f t="shared" si="4"/>
        <v>194  UTG del Campus Diagonal-Besòs  (UTGCDB)</v>
      </c>
    </row>
    <row r="57" spans="18:21" x14ac:dyDescent="0.2">
      <c r="R57" s="114">
        <v>195</v>
      </c>
      <c r="S57" s="74" t="s">
        <v>78</v>
      </c>
      <c r="T57" s="69" t="s">
        <v>79</v>
      </c>
      <c r="U57" s="115" t="str">
        <f t="shared" si="4"/>
        <v>195  UTG Àmbit TIC Campus Nord  (UTGCNTIC)</v>
      </c>
    </row>
    <row r="58" spans="18:21" x14ac:dyDescent="0.2">
      <c r="R58" s="114">
        <v>200</v>
      </c>
      <c r="S58" s="74" t="s">
        <v>80</v>
      </c>
      <c r="T58" s="69" t="s">
        <v>81</v>
      </c>
      <c r="U58" s="115" t="str">
        <f t="shared" si="4"/>
        <v>200  F Matemàtiques i Estadística  (FME)</v>
      </c>
    </row>
    <row r="59" spans="18:21" x14ac:dyDescent="0.2">
      <c r="R59" s="114">
        <v>205</v>
      </c>
      <c r="S59" s="74" t="s">
        <v>82</v>
      </c>
      <c r="T59" s="69" t="s">
        <v>83</v>
      </c>
      <c r="U59" s="115" t="str">
        <f t="shared" si="4"/>
        <v>205  ES d'Eng. Industrial, Aeroespacial i Audiovisual de Terrassa  (ESEIAAT)</v>
      </c>
    </row>
    <row r="60" spans="18:21" x14ac:dyDescent="0.2">
      <c r="R60" s="114">
        <v>210</v>
      </c>
      <c r="S60" s="74" t="s">
        <v>84</v>
      </c>
      <c r="T60" s="69" t="s">
        <v>85</v>
      </c>
      <c r="U60" s="115" t="str">
        <f t="shared" si="4"/>
        <v>210  ETS d'Arquitectura de Barcelona  (ETSAB)</v>
      </c>
    </row>
    <row r="61" spans="18:21" x14ac:dyDescent="0.2">
      <c r="R61" s="114">
        <v>230</v>
      </c>
      <c r="S61" s="74" t="s">
        <v>86</v>
      </c>
      <c r="T61" s="69" t="s">
        <v>87</v>
      </c>
      <c r="U61" s="115" t="str">
        <f t="shared" si="4"/>
        <v>230  ETS d'Eng. de Telecomunicació de Barcelona  (ETSETB)</v>
      </c>
    </row>
    <row r="62" spans="18:21" x14ac:dyDescent="0.2">
      <c r="R62" s="114">
        <v>240</v>
      </c>
      <c r="S62" s="74" t="s">
        <v>88</v>
      </c>
      <c r="T62" s="69" t="s">
        <v>89</v>
      </c>
      <c r="U62" s="115" t="str">
        <f t="shared" si="4"/>
        <v>240  ETS d'Eng. Industrial de Barcelona  (ETSEIB)</v>
      </c>
    </row>
    <row r="63" spans="18:21" x14ac:dyDescent="0.2">
      <c r="R63" s="114">
        <v>250</v>
      </c>
      <c r="S63" s="74" t="s">
        <v>90</v>
      </c>
      <c r="T63" s="69" t="s">
        <v>91</v>
      </c>
      <c r="U63" s="115" t="str">
        <f t="shared" si="4"/>
        <v>250  ETS d'Eng. de Camins, Canals i Ports de Barcelona  (ETSECCPB)</v>
      </c>
    </row>
    <row r="64" spans="18:21" x14ac:dyDescent="0.2">
      <c r="R64" s="114">
        <v>270</v>
      </c>
      <c r="S64" s="74" t="s">
        <v>92</v>
      </c>
      <c r="T64" s="69" t="s">
        <v>93</v>
      </c>
      <c r="U64" s="115" t="str">
        <f t="shared" si="4"/>
        <v>270  F d'Informàtica de Barcelona  (FIB)</v>
      </c>
    </row>
    <row r="65" spans="18:21" x14ac:dyDescent="0.2">
      <c r="R65" s="114">
        <v>280</v>
      </c>
      <c r="S65" s="74" t="s">
        <v>94</v>
      </c>
      <c r="T65" s="69" t="s">
        <v>95</v>
      </c>
      <c r="U65" s="115" t="str">
        <f t="shared" si="4"/>
        <v>280  F de Nàutica de Barcelona  (FNB)</v>
      </c>
    </row>
    <row r="66" spans="18:21" x14ac:dyDescent="0.2">
      <c r="R66" s="137">
        <v>290</v>
      </c>
      <c r="S66" s="138" t="s">
        <v>96</v>
      </c>
      <c r="T66" s="72" t="s">
        <v>97</v>
      </c>
      <c r="U66" s="139" t="str">
        <f t="shared" si="4"/>
        <v>290  ETS d'Arquitectura del Vallès  (ETSAV)</v>
      </c>
    </row>
    <row r="67" spans="18:21" x14ac:dyDescent="0.2">
      <c r="R67" s="114">
        <v>295</v>
      </c>
      <c r="S67" s="74" t="s">
        <v>98</v>
      </c>
      <c r="T67" s="69" t="s">
        <v>99</v>
      </c>
      <c r="U67" s="115" t="str">
        <f t="shared" si="4"/>
        <v>295  E d'Eng. de Barcelona Est  (EEBE)</v>
      </c>
    </row>
    <row r="68" spans="18:21" x14ac:dyDescent="0.2">
      <c r="R68" s="114">
        <v>300</v>
      </c>
      <c r="S68" s="74" t="s">
        <v>100</v>
      </c>
      <c r="T68" s="69" t="s">
        <v>101</v>
      </c>
      <c r="U68" s="115" t="str">
        <f t="shared" si="4"/>
        <v>300  E d'Eng. de Telecomunicació i Aeroespacial de Castelldefels  (EETAC)</v>
      </c>
    </row>
    <row r="69" spans="18:21" x14ac:dyDescent="0.2">
      <c r="R69" s="114">
        <v>310</v>
      </c>
      <c r="S69" s="74" t="s">
        <v>102</v>
      </c>
      <c r="T69" s="69" t="s">
        <v>103</v>
      </c>
      <c r="U69" s="115" t="str">
        <f t="shared" si="4"/>
        <v>310  EPS  d'Edificació de Barcelona  (EPSEB)</v>
      </c>
    </row>
    <row r="70" spans="18:21" x14ac:dyDescent="0.2">
      <c r="R70" s="114">
        <v>330</v>
      </c>
      <c r="S70" s="74" t="s">
        <v>104</v>
      </c>
      <c r="T70" s="69" t="s">
        <v>105</v>
      </c>
      <c r="U70" s="115" t="str">
        <f t="shared" si="4"/>
        <v>330  EPS  d'Eng. de Manresa  (EPSEM)</v>
      </c>
    </row>
    <row r="71" spans="18:21" x14ac:dyDescent="0.2">
      <c r="R71" s="114">
        <v>340</v>
      </c>
      <c r="S71" s="74" t="s">
        <v>106</v>
      </c>
      <c r="T71" s="69" t="s">
        <v>107</v>
      </c>
      <c r="U71" s="115" t="str">
        <f t="shared" si="4"/>
        <v>340  EPS  d'Eng. de Vilanova i la Geltrú  (EPSEVG)</v>
      </c>
    </row>
    <row r="72" spans="18:21" x14ac:dyDescent="0.2">
      <c r="R72" s="114">
        <v>370</v>
      </c>
      <c r="S72" s="74" t="s">
        <v>108</v>
      </c>
      <c r="T72" s="69" t="s">
        <v>109</v>
      </c>
      <c r="U72" s="115" t="str">
        <f t="shared" si="4"/>
        <v>370  F d'Òptica i Optometria de Terrassa  (FOOT)</v>
      </c>
    </row>
    <row r="73" spans="18:21" x14ac:dyDescent="0.2">
      <c r="R73" s="114">
        <v>390</v>
      </c>
      <c r="S73" s="74" t="s">
        <v>110</v>
      </c>
      <c r="T73" s="69" t="s">
        <v>111</v>
      </c>
      <c r="U73" s="115" t="str">
        <f t="shared" si="4"/>
        <v>390  ES d'Agricultura de Barcelona  (ESAB)</v>
      </c>
    </row>
    <row r="74" spans="18:21" x14ac:dyDescent="0.2">
      <c r="R74" s="114">
        <v>410</v>
      </c>
      <c r="S74" s="74" t="s">
        <v>112</v>
      </c>
      <c r="T74" s="69" t="s">
        <v>113</v>
      </c>
      <c r="U74" s="115" t="str">
        <f t="shared" si="4"/>
        <v>410  I de Ciències de l'Educació  (ICE)</v>
      </c>
    </row>
    <row r="75" spans="18:21" x14ac:dyDescent="0.2">
      <c r="R75" s="114">
        <v>420</v>
      </c>
      <c r="S75" s="74" t="s">
        <v>114</v>
      </c>
      <c r="T75" s="69" t="s">
        <v>115</v>
      </c>
      <c r="U75" s="115" t="str">
        <f t="shared" si="4"/>
        <v>420  I d'Investigació Tèxtil de Cooperació Industrial de Terrassa  (INTEXTER)</v>
      </c>
    </row>
    <row r="76" spans="18:21" x14ac:dyDescent="0.2">
      <c r="R76" s="114">
        <v>440</v>
      </c>
      <c r="S76" s="74" t="s">
        <v>116</v>
      </c>
      <c r="T76" s="69" t="s">
        <v>117</v>
      </c>
      <c r="U76" s="115" t="str">
        <f t="shared" si="4"/>
        <v>440  I d'Organització i Control de Sistemes Industrials  (IOC)</v>
      </c>
    </row>
    <row r="77" spans="18:21" x14ac:dyDescent="0.2">
      <c r="R77" s="114">
        <v>460</v>
      </c>
      <c r="S77" s="74" t="s">
        <v>118</v>
      </c>
      <c r="T77" s="69" t="s">
        <v>119</v>
      </c>
      <c r="U77" s="115" t="str">
        <f t="shared" si="4"/>
        <v>460  I de Tècniques Energètiques  (INTE)</v>
      </c>
    </row>
    <row r="78" spans="18:21" x14ac:dyDescent="0.2">
      <c r="R78" s="114">
        <v>480</v>
      </c>
      <c r="S78" s="74" t="s">
        <v>120</v>
      </c>
      <c r="T78" s="69" t="s">
        <v>121</v>
      </c>
      <c r="U78" s="115" t="str">
        <f t="shared" si="4"/>
        <v>480  IU de Recerca en Ciència i Tecnologies de la Sostenibilitat  (IS.UPC)</v>
      </c>
    </row>
    <row r="79" spans="18:21" x14ac:dyDescent="0.2">
      <c r="R79" s="114">
        <v>520</v>
      </c>
      <c r="S79" s="74" t="s">
        <v>122</v>
      </c>
      <c r="T79" s="69" t="s">
        <v>123</v>
      </c>
      <c r="U79" s="115" t="str">
        <f t="shared" si="4"/>
        <v>520  S. Biblioteques, Publicacions i Arxius  (BUPC)</v>
      </c>
    </row>
    <row r="80" spans="18:21" x14ac:dyDescent="0.2">
      <c r="R80" s="114">
        <v>701</v>
      </c>
      <c r="S80" s="74" t="s">
        <v>124</v>
      </c>
      <c r="T80" s="69" t="s">
        <v>125</v>
      </c>
      <c r="U80" s="115" t="str">
        <f t="shared" si="4"/>
        <v>701  Arquitectura de Computadors  (AC)</v>
      </c>
    </row>
    <row r="81" spans="18:21" x14ac:dyDescent="0.2">
      <c r="R81" s="114">
        <v>702</v>
      </c>
      <c r="S81" s="74" t="s">
        <v>126</v>
      </c>
      <c r="T81" s="69" t="s">
        <v>127</v>
      </c>
      <c r="U81" s="115" t="str">
        <f t="shared" si="4"/>
        <v>702  Ciència dels Materials i Eng. Metal·lúrgica  (CMEM)</v>
      </c>
    </row>
    <row r="82" spans="18:21" x14ac:dyDescent="0.2">
      <c r="R82" s="114">
        <v>707</v>
      </c>
      <c r="S82" s="74" t="s">
        <v>128</v>
      </c>
      <c r="T82" s="69" t="s">
        <v>129</v>
      </c>
      <c r="U82" s="115" t="str">
        <f t="shared" si="4"/>
        <v>707  Eng. de Sistemes, Automàtica i Informàtica Industrial  (ESAII)</v>
      </c>
    </row>
    <row r="83" spans="18:21" x14ac:dyDescent="0.2">
      <c r="R83" s="114">
        <v>709</v>
      </c>
      <c r="S83" s="74" t="s">
        <v>130</v>
      </c>
      <c r="T83" s="69" t="s">
        <v>131</v>
      </c>
      <c r="U83" s="115" t="str">
        <f t="shared" si="4"/>
        <v>709  Eng. Elèctrica  (EE)</v>
      </c>
    </row>
    <row r="84" spans="18:21" x14ac:dyDescent="0.2">
      <c r="R84" s="114">
        <v>710</v>
      </c>
      <c r="S84" s="74" t="s">
        <v>132</v>
      </c>
      <c r="T84" s="69" t="s">
        <v>133</v>
      </c>
      <c r="U84" s="115" t="str">
        <f t="shared" si="4"/>
        <v>710  Eng. Electrònica  (EEL)</v>
      </c>
    </row>
    <row r="85" spans="18:21" x14ac:dyDescent="0.2">
      <c r="R85" s="114">
        <v>712</v>
      </c>
      <c r="S85" s="74" t="s">
        <v>134</v>
      </c>
      <c r="T85" s="69" t="s">
        <v>135</v>
      </c>
      <c r="U85" s="115" t="str">
        <f t="shared" si="4"/>
        <v>712  Eng. Mecànica  (EM)</v>
      </c>
    </row>
    <row r="86" spans="18:21" x14ac:dyDescent="0.2">
      <c r="R86" s="114">
        <v>713</v>
      </c>
      <c r="S86" s="74" t="s">
        <v>136</v>
      </c>
      <c r="T86" s="69" t="s">
        <v>137</v>
      </c>
      <c r="U86" s="115" t="str">
        <f t="shared" si="4"/>
        <v>713  Eng. Química  (EQ)</v>
      </c>
    </row>
    <row r="87" spans="18:21" x14ac:dyDescent="0.2">
      <c r="R87" s="114">
        <v>715</v>
      </c>
      <c r="S87" s="74" t="s">
        <v>138</v>
      </c>
      <c r="T87" s="69" t="s">
        <v>139</v>
      </c>
      <c r="U87" s="115" t="str">
        <f t="shared" si="4"/>
        <v>715  Estadística i Investigació Operativa  (EIO)</v>
      </c>
    </row>
    <row r="88" spans="18:21" x14ac:dyDescent="0.2">
      <c r="R88" s="114">
        <v>717</v>
      </c>
      <c r="S88" s="74" t="s">
        <v>140</v>
      </c>
      <c r="T88" s="69" t="s">
        <v>141</v>
      </c>
      <c r="U88" s="115" t="str">
        <f t="shared" si="4"/>
        <v>717  Expressió Gràfica a l'Eng.  (EGE)</v>
      </c>
    </row>
    <row r="89" spans="18:21" x14ac:dyDescent="0.2">
      <c r="R89" s="114">
        <v>723</v>
      </c>
      <c r="S89" s="74" t="s">
        <v>142</v>
      </c>
      <c r="T89" s="69" t="s">
        <v>143</v>
      </c>
      <c r="U89" s="115" t="str">
        <f t="shared" si="4"/>
        <v>723  Ciències de la Computació  (CS)</v>
      </c>
    </row>
    <row r="90" spans="18:21" x14ac:dyDescent="0.2">
      <c r="R90" s="114">
        <v>724</v>
      </c>
      <c r="S90" s="74" t="s">
        <v>144</v>
      </c>
      <c r="T90" s="69" t="s">
        <v>145</v>
      </c>
      <c r="U90" s="115" t="str">
        <f t="shared" si="4"/>
        <v>724  Màquines i Motors Tèrmics  (MMT)</v>
      </c>
    </row>
    <row r="91" spans="18:21" x14ac:dyDescent="0.2">
      <c r="R91" s="114">
        <v>729</v>
      </c>
      <c r="S91" s="74" t="s">
        <v>146</v>
      </c>
      <c r="T91" s="69" t="s">
        <v>147</v>
      </c>
      <c r="U91" s="115" t="str">
        <f t="shared" si="4"/>
        <v>729  Mecànica de Fluids  (MF)</v>
      </c>
    </row>
    <row r="92" spans="18:21" x14ac:dyDescent="0.2">
      <c r="R92" s="114">
        <v>731</v>
      </c>
      <c r="S92" s="74" t="s">
        <v>148</v>
      </c>
      <c r="T92" s="69" t="s">
        <v>149</v>
      </c>
      <c r="U92" s="115" t="str">
        <f t="shared" si="4"/>
        <v>731  Òptica i Optometria  (OO)</v>
      </c>
    </row>
    <row r="93" spans="18:21" x14ac:dyDescent="0.2">
      <c r="R93" s="114">
        <v>732</v>
      </c>
      <c r="S93" s="74" t="s">
        <v>150</v>
      </c>
      <c r="T93" s="69" t="s">
        <v>151</v>
      </c>
      <c r="U93" s="115" t="str">
        <f t="shared" si="4"/>
        <v>732  Organització d'Empreses  (OE)</v>
      </c>
    </row>
    <row r="94" spans="18:21" x14ac:dyDescent="0.2">
      <c r="R94" s="114">
        <v>735</v>
      </c>
      <c r="S94" s="74" t="s">
        <v>152</v>
      </c>
      <c r="T94" s="69" t="s">
        <v>153</v>
      </c>
      <c r="U94" s="115" t="str">
        <f t="shared" si="4"/>
        <v>735  Projectes Arquitectònics  (PA)</v>
      </c>
    </row>
    <row r="95" spans="18:21" x14ac:dyDescent="0.2">
      <c r="R95" s="114">
        <v>737</v>
      </c>
      <c r="S95" s="74" t="s">
        <v>154</v>
      </c>
      <c r="T95" s="69" t="s">
        <v>155</v>
      </c>
      <c r="U95" s="115" t="str">
        <f t="shared" si="4"/>
        <v>737  Resistència de Materials i Estructures a l'Eng.  (RMEE)</v>
      </c>
    </row>
    <row r="96" spans="18:21" x14ac:dyDescent="0.2">
      <c r="R96" s="114">
        <v>739</v>
      </c>
      <c r="S96" s="74" t="s">
        <v>156</v>
      </c>
      <c r="T96" s="69" t="s">
        <v>157</v>
      </c>
      <c r="U96" s="115" t="str">
        <f t="shared" si="4"/>
        <v>739  Teoria del Senyal i Comunicacions  (TSC)</v>
      </c>
    </row>
    <row r="97" spans="18:21" x14ac:dyDescent="0.2">
      <c r="R97" s="114">
        <v>740</v>
      </c>
      <c r="S97" s="74" t="s">
        <v>158</v>
      </c>
      <c r="T97" s="69" t="s">
        <v>159</v>
      </c>
      <c r="U97" s="115" t="str">
        <f t="shared" si="4"/>
        <v>740  Urbanisme i Ordenació del Territori  (UOT)</v>
      </c>
    </row>
    <row r="98" spans="18:21" x14ac:dyDescent="0.2">
      <c r="R98" s="114">
        <v>742</v>
      </c>
      <c r="S98" s="74" t="s">
        <v>160</v>
      </c>
      <c r="T98" s="69" t="s">
        <v>161</v>
      </c>
      <c r="U98" s="115" t="str">
        <f t="shared" si="4"/>
        <v>742  Ciència i Eng. Nàutiques  (CEN)</v>
      </c>
    </row>
    <row r="99" spans="18:21" x14ac:dyDescent="0.2">
      <c r="R99" s="114">
        <v>744</v>
      </c>
      <c r="S99" s="74" t="s">
        <v>162</v>
      </c>
      <c r="T99" s="69" t="s">
        <v>163</v>
      </c>
      <c r="U99" s="115" t="str">
        <f t="shared" si="4"/>
        <v>744  Eng. Telemàtica  (ENTEL)</v>
      </c>
    </row>
    <row r="100" spans="18:21" x14ac:dyDescent="0.2">
      <c r="R100" s="114">
        <v>745</v>
      </c>
      <c r="S100" s="74" t="s">
        <v>164</v>
      </c>
      <c r="T100" s="69" t="s">
        <v>165</v>
      </c>
      <c r="U100" s="115" t="str">
        <f t="shared" si="4"/>
        <v>745  Eng. Agroalimentària i Biotecnologia  (EAB)</v>
      </c>
    </row>
    <row r="101" spans="18:21" x14ac:dyDescent="0.2">
      <c r="R101" s="114">
        <v>747</v>
      </c>
      <c r="S101" s="74" t="s">
        <v>166</v>
      </c>
      <c r="T101" s="69" t="s">
        <v>167</v>
      </c>
      <c r="U101" s="115" t="str">
        <f t="shared" si="4"/>
        <v>747  Eng. de Serveis i Sistemes d'Informació  (ESSI)</v>
      </c>
    </row>
    <row r="102" spans="18:21" x14ac:dyDescent="0.2">
      <c r="R102" s="114">
        <v>748</v>
      </c>
      <c r="S102" s="74" t="s">
        <v>168</v>
      </c>
      <c r="T102" s="69" t="s">
        <v>169</v>
      </c>
      <c r="U102" s="115" t="str">
        <f t="shared" si="4"/>
        <v>748  Física  (FIS)</v>
      </c>
    </row>
    <row r="103" spans="18:21" x14ac:dyDescent="0.2">
      <c r="R103" s="114">
        <v>749</v>
      </c>
      <c r="S103" s="74" t="s">
        <v>170</v>
      </c>
      <c r="T103" s="69" t="s">
        <v>171</v>
      </c>
      <c r="U103" s="115" t="str">
        <f t="shared" si="4"/>
        <v>749  Matemàtiques  (MAT)</v>
      </c>
    </row>
    <row r="104" spans="18:21" x14ac:dyDescent="0.2">
      <c r="R104" s="114">
        <v>750</v>
      </c>
      <c r="S104" s="74" t="s">
        <v>172</v>
      </c>
      <c r="T104" s="69" t="s">
        <v>173</v>
      </c>
      <c r="U104" s="115" t="str">
        <f t="shared" si="4"/>
        <v>750  Eng. Minera, Industrial i TIC  (EMIT)</v>
      </c>
    </row>
    <row r="105" spans="18:21" x14ac:dyDescent="0.2">
      <c r="R105" s="114">
        <v>751</v>
      </c>
      <c r="S105" s="74" t="s">
        <v>174</v>
      </c>
      <c r="T105" s="69" t="s">
        <v>175</v>
      </c>
      <c r="U105" s="115" t="str">
        <f t="shared" si="4"/>
        <v>751  Eng. Civil i Ambiental  (DECA)</v>
      </c>
    </row>
    <row r="106" spans="18:21" x14ac:dyDescent="0.2">
      <c r="R106" s="114">
        <v>752</v>
      </c>
      <c r="S106" s="74" t="s">
        <v>176</v>
      </c>
      <c r="T106" s="69" t="s">
        <v>177</v>
      </c>
      <c r="U106" s="115" t="str">
        <f t="shared" si="4"/>
        <v>752  Representació Arquitectònica  (RA)</v>
      </c>
    </row>
    <row r="107" spans="18:21" x14ac:dyDescent="0.2">
      <c r="R107" s="114">
        <v>753</v>
      </c>
      <c r="S107" s="74" t="s">
        <v>178</v>
      </c>
      <c r="T107" s="69" t="s">
        <v>179</v>
      </c>
      <c r="U107" s="115" t="str">
        <f t="shared" ref="U107:U110" si="5">CONCATENATE(R107,"  ",T107,"  (",S107,")")</f>
        <v>753  Tecnologia de l'Arquitectura  (TA)</v>
      </c>
    </row>
    <row r="108" spans="18:21" x14ac:dyDescent="0.2">
      <c r="R108" s="114">
        <v>756</v>
      </c>
      <c r="S108" s="74" t="s">
        <v>180</v>
      </c>
      <c r="T108" s="69" t="s">
        <v>181</v>
      </c>
      <c r="U108" s="115" t="str">
        <f t="shared" si="5"/>
        <v>756  Teoria i Història de l'Arquitectura i Tècniques de Comunicació  (THATC)</v>
      </c>
    </row>
    <row r="109" spans="18:21" x14ac:dyDescent="0.2">
      <c r="R109" s="114">
        <v>758</v>
      </c>
      <c r="S109" s="74" t="s">
        <v>182</v>
      </c>
      <c r="T109" s="69" t="s">
        <v>183</v>
      </c>
      <c r="U109" s="115" t="str">
        <f t="shared" si="5"/>
        <v>758  Eng. de Projectes i de la Construcció  (EPC)</v>
      </c>
    </row>
    <row r="110" spans="18:21" ht="13.5" thickBot="1" x14ac:dyDescent="0.25">
      <c r="R110" s="116">
        <v>915</v>
      </c>
      <c r="S110" s="117" t="s">
        <v>184</v>
      </c>
      <c r="T110" s="118" t="s">
        <v>185</v>
      </c>
      <c r="U110" s="119" t="str">
        <f t="shared" si="5"/>
        <v>915  I de Robòtica i Informàtica Industrial  (IRI)</v>
      </c>
    </row>
  </sheetData>
  <mergeCells count="4">
    <mergeCell ref="E9:G9"/>
    <mergeCell ref="H9:J9"/>
    <mergeCell ref="E32:G32"/>
    <mergeCell ref="H32:J3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&amp;CPàgina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showGridLines="0" zoomScale="120" zoomScaleNormal="120" workbookViewId="0">
      <selection activeCell="D5" sqref="D5:H5"/>
    </sheetView>
  </sheetViews>
  <sheetFormatPr defaultRowHeight="12.75" x14ac:dyDescent="0.2"/>
  <cols>
    <col min="1" max="1" width="2.42578125" style="9" customWidth="1"/>
    <col min="2" max="2" width="11" style="9" customWidth="1"/>
    <col min="3" max="3" width="1.5703125" style="9" customWidth="1"/>
    <col min="4" max="4" width="11.5703125" style="9" customWidth="1"/>
    <col min="5" max="5" width="15.7109375" style="9" customWidth="1"/>
    <col min="6" max="6" width="18.7109375" style="9" customWidth="1"/>
    <col min="7" max="7" width="20.42578125" style="9" customWidth="1"/>
    <col min="8" max="8" width="18.42578125" style="9" customWidth="1"/>
    <col min="9" max="16384" width="9.140625" style="9"/>
  </cols>
  <sheetData>
    <row r="2" spans="2:8" s="69" customFormat="1" ht="3.75" customHeight="1" x14ac:dyDescent="0.2">
      <c r="D2" s="71"/>
      <c r="E2" s="72"/>
      <c r="F2" s="73"/>
      <c r="G2" s="71"/>
      <c r="H2" s="71"/>
    </row>
    <row r="3" spans="2:8" s="69" customFormat="1" ht="24" customHeight="1" x14ac:dyDescent="0.2">
      <c r="D3" s="203" t="s">
        <v>43</v>
      </c>
      <c r="E3" s="203"/>
      <c r="F3" s="203"/>
      <c r="G3" s="202" t="s">
        <v>186</v>
      </c>
      <c r="H3" s="202"/>
    </row>
    <row r="4" spans="2:8" s="69" customFormat="1" ht="3.75" customHeight="1" x14ac:dyDescent="0.2">
      <c r="D4" s="71"/>
      <c r="E4" s="72"/>
      <c r="F4" s="73"/>
      <c r="G4" s="71"/>
      <c r="H4" s="71"/>
    </row>
    <row r="5" spans="2:8" s="71" customFormat="1" ht="31.5" customHeight="1" x14ac:dyDescent="0.2">
      <c r="B5" s="147" t="s">
        <v>197</v>
      </c>
      <c r="D5" s="205" t="str">
        <f>IF(Unitat!C5="","Especifiqueu la unitat a la pestanya d'unitats",Unitat!C5)</f>
        <v>Especifiqueu la unitat a la pestanya d'unitats</v>
      </c>
      <c r="E5" s="206"/>
      <c r="F5" s="206"/>
      <c r="G5" s="206"/>
      <c r="H5" s="207"/>
    </row>
    <row r="6" spans="2:8" s="71" customFormat="1" ht="15.75" customHeight="1" x14ac:dyDescent="0.2">
      <c r="B6" s="109" t="s">
        <v>221</v>
      </c>
      <c r="D6" s="9"/>
      <c r="E6" s="9"/>
      <c r="F6" s="9"/>
      <c r="G6" s="9"/>
      <c r="H6" s="9"/>
    </row>
    <row r="7" spans="2:8" ht="29.25" customHeight="1" thickBot="1" x14ac:dyDescent="0.25">
      <c r="E7" s="10" t="s">
        <v>232</v>
      </c>
      <c r="F7" s="11" t="s">
        <v>10</v>
      </c>
      <c r="G7" s="10" t="s">
        <v>13</v>
      </c>
      <c r="H7" s="11" t="s">
        <v>11</v>
      </c>
    </row>
    <row r="8" spans="2:8" s="16" customFormat="1" ht="33" customHeight="1" x14ac:dyDescent="0.2">
      <c r="D8" s="12" t="s">
        <v>44</v>
      </c>
      <c r="E8" s="13">
        <f>Switchos!H9</f>
        <v>0</v>
      </c>
      <c r="F8" s="14">
        <f>Switchos!I9</f>
        <v>0</v>
      </c>
      <c r="G8" s="14">
        <f>Switchos!J9</f>
        <v>0</v>
      </c>
      <c r="H8" s="15">
        <f>Switchos!K9</f>
        <v>0</v>
      </c>
    </row>
    <row r="9" spans="2:8" s="16" customFormat="1" ht="33" customHeight="1" x14ac:dyDescent="0.2">
      <c r="D9" s="12" t="s">
        <v>45</v>
      </c>
      <c r="E9" s="17">
        <f>' PC Aules i PAS'!M10</f>
        <v>0</v>
      </c>
      <c r="F9" s="18">
        <f>' PC Aules i PAS'!N10</f>
        <v>0</v>
      </c>
      <c r="G9" s="18">
        <f>' PC Aules i PAS'!O10</f>
        <v>0</v>
      </c>
      <c r="H9" s="19">
        <f>' PC Aules i PAS'!P10</f>
        <v>0</v>
      </c>
    </row>
    <row r="10" spans="2:8" s="16" customFormat="1" ht="33" customHeight="1" x14ac:dyDescent="0.2">
      <c r="D10" s="12" t="s">
        <v>222</v>
      </c>
      <c r="E10" s="153">
        <f>Portàtils!K10</f>
        <v>0</v>
      </c>
      <c r="F10" s="154">
        <f>Portàtils!L10</f>
        <v>0</v>
      </c>
      <c r="G10" s="154">
        <f>Portàtils!M10</f>
        <v>0</v>
      </c>
      <c r="H10" s="155">
        <f>Portàtils!N10</f>
        <v>0</v>
      </c>
    </row>
    <row r="11" spans="2:8" s="16" customFormat="1" ht="33" customHeight="1" thickBot="1" x14ac:dyDescent="0.25">
      <c r="D11" s="12" t="s">
        <v>46</v>
      </c>
      <c r="E11" s="20">
        <f>'Monitors Aules i PAS'!I9</f>
        <v>0</v>
      </c>
      <c r="F11" s="21">
        <f>'Monitors Aules i PAS'!J9</f>
        <v>0</v>
      </c>
      <c r="G11" s="21">
        <f>'Monitors Aules i PAS'!K9</f>
        <v>0</v>
      </c>
      <c r="H11" s="22">
        <f>'Monitors Aules i PAS'!L9</f>
        <v>0</v>
      </c>
    </row>
    <row r="12" spans="2:8" s="16" customFormat="1" ht="27" customHeight="1" x14ac:dyDescent="0.2">
      <c r="D12" s="165" t="s">
        <v>227</v>
      </c>
      <c r="E12" s="166">
        <f>SUM(E8:E11)</f>
        <v>0</v>
      </c>
      <c r="F12" s="167">
        <f>SUM(F8:F11)</f>
        <v>0</v>
      </c>
      <c r="G12" s="167">
        <f>SUM(G8:G11)</f>
        <v>0</v>
      </c>
      <c r="H12" s="167">
        <f>SUM(H8:H11)</f>
        <v>0</v>
      </c>
    </row>
    <row r="14" spans="2:8" ht="8.25" customHeight="1" x14ac:dyDescent="0.2"/>
    <row r="15" spans="2:8" ht="29.25" hidden="1" customHeight="1" thickBot="1" x14ac:dyDescent="0.25">
      <c r="E15" s="10" t="s">
        <v>9</v>
      </c>
      <c r="F15" s="11" t="s">
        <v>10</v>
      </c>
      <c r="G15" s="10" t="s">
        <v>13</v>
      </c>
      <c r="H15" s="11" t="s">
        <v>11</v>
      </c>
    </row>
    <row r="16" spans="2:8" s="16" customFormat="1" ht="33" hidden="1" customHeight="1" x14ac:dyDescent="0.2">
      <c r="D16" s="12" t="s">
        <v>0</v>
      </c>
      <c r="E16" s="24">
        <f>Switchos!H9</f>
        <v>0</v>
      </c>
      <c r="F16" s="25">
        <f>Switchos!I9</f>
        <v>0</v>
      </c>
      <c r="G16" s="25">
        <f>Switchos!J9</f>
        <v>0</v>
      </c>
      <c r="H16" s="26">
        <f>Switchos!K9</f>
        <v>0</v>
      </c>
    </row>
    <row r="17" spans="4:8" s="16" customFormat="1" ht="33" hidden="1" customHeight="1" x14ac:dyDescent="0.2">
      <c r="D17" s="12" t="s">
        <v>17</v>
      </c>
      <c r="E17" s="27" t="e">
        <f>' PC Aules i PAS'!#REF!</f>
        <v>#REF!</v>
      </c>
      <c r="F17" s="28" t="e">
        <f>' PC Aules i PAS'!#REF!</f>
        <v>#REF!</v>
      </c>
      <c r="G17" s="28" t="e">
        <f>' PC Aules i PAS'!#REF!</f>
        <v>#REF!</v>
      </c>
      <c r="H17" s="29" t="e">
        <f>' PC Aules i PAS'!#REF!</f>
        <v>#REF!</v>
      </c>
    </row>
    <row r="18" spans="4:8" s="16" customFormat="1" ht="33" hidden="1" customHeight="1" x14ac:dyDescent="0.2">
      <c r="D18" s="12" t="s">
        <v>28</v>
      </c>
      <c r="E18" s="27" t="e">
        <f>' PC Aules i PAS'!#REF!</f>
        <v>#REF!</v>
      </c>
      <c r="F18" s="28" t="e">
        <f>' PC Aules i PAS'!#REF!</f>
        <v>#REF!</v>
      </c>
      <c r="G18" s="28" t="e">
        <f>' PC Aules i PAS'!#REF!</f>
        <v>#REF!</v>
      </c>
      <c r="H18" s="29" t="e">
        <f>' PC Aules i PAS'!#REF!</f>
        <v>#REF!</v>
      </c>
    </row>
    <row r="19" spans="4:8" s="16" customFormat="1" ht="33" hidden="1" customHeight="1" x14ac:dyDescent="0.2">
      <c r="D19" s="12" t="s">
        <v>35</v>
      </c>
      <c r="E19" s="30" t="e">
        <f>' PC Aules i PAS'!#REF!</f>
        <v>#REF!</v>
      </c>
      <c r="F19" s="31" t="e">
        <f>' PC Aules i PAS'!#REF!</f>
        <v>#REF!</v>
      </c>
      <c r="G19" s="31" t="e">
        <f>' PC Aules i PAS'!#REF!</f>
        <v>#REF!</v>
      </c>
      <c r="H19" s="32" t="e">
        <f>' PC Aules i PAS'!#REF!</f>
        <v>#REF!</v>
      </c>
    </row>
    <row r="20" spans="4:8" s="16" customFormat="1" ht="33" hidden="1" customHeight="1" x14ac:dyDescent="0.2">
      <c r="D20" s="12" t="s">
        <v>36</v>
      </c>
      <c r="E20" s="30" t="e">
        <f>'Monitors Aules i PAS'!#REF!</f>
        <v>#REF!</v>
      </c>
      <c r="F20" s="31" t="e">
        <f>'Monitors Aules i PAS'!#REF!</f>
        <v>#REF!</v>
      </c>
      <c r="G20" s="31" t="e">
        <f>'Monitors Aules i PAS'!#REF!</f>
        <v>#REF!</v>
      </c>
      <c r="H20" s="32" t="e">
        <f>'Monitors Aules i PAS'!#REF!</f>
        <v>#REF!</v>
      </c>
    </row>
    <row r="21" spans="4:8" s="16" customFormat="1" ht="33" hidden="1" customHeight="1" x14ac:dyDescent="0.2">
      <c r="D21" s="12" t="s">
        <v>37</v>
      </c>
      <c r="E21" s="30" t="e">
        <f>'Monitors Aules i PAS'!#REF!</f>
        <v>#REF!</v>
      </c>
      <c r="F21" s="31" t="e">
        <f>'Monitors Aules i PAS'!#REF!</f>
        <v>#REF!</v>
      </c>
      <c r="G21" s="31" t="e">
        <f>'Monitors Aules i PAS'!#REF!</f>
        <v>#REF!</v>
      </c>
      <c r="H21" s="32" t="e">
        <f>'Monitors Aules i PAS'!#REF!</f>
        <v>#REF!</v>
      </c>
    </row>
    <row r="22" spans="4:8" s="16" customFormat="1" ht="33" hidden="1" customHeight="1" thickBot="1" x14ac:dyDescent="0.25">
      <c r="D22" s="12" t="s">
        <v>38</v>
      </c>
      <c r="E22" s="33" t="e">
        <f>'Monitors Aules i PAS'!#REF!</f>
        <v>#REF!</v>
      </c>
      <c r="F22" s="34" t="e">
        <f>'Monitors Aules i PAS'!#REF!</f>
        <v>#REF!</v>
      </c>
      <c r="G22" s="34" t="e">
        <f>'Monitors Aules i PAS'!#REF!</f>
        <v>#REF!</v>
      </c>
      <c r="H22" s="35" t="e">
        <f>'Monitors Aules i PAS'!#REF!</f>
        <v>#REF!</v>
      </c>
    </row>
    <row r="23" spans="4:8" s="16" customFormat="1" ht="27" hidden="1" customHeight="1" x14ac:dyDescent="0.2">
      <c r="D23" s="23" t="s">
        <v>12</v>
      </c>
      <c r="E23" s="36" t="e">
        <f>SUM(E16:E22)</f>
        <v>#REF!</v>
      </c>
      <c r="F23" s="37" t="e">
        <f>SUM(F16:F22)</f>
        <v>#REF!</v>
      </c>
      <c r="G23" s="37" t="e">
        <f t="shared" ref="G23:H23" si="0">SUM(G16:G22)</f>
        <v>#REF!</v>
      </c>
      <c r="H23" s="37" t="e">
        <f t="shared" si="0"/>
        <v>#REF!</v>
      </c>
    </row>
    <row r="24" spans="4:8" s="16" customFormat="1" ht="19.5" customHeight="1" x14ac:dyDescent="0.2">
      <c r="E24" s="220" t="s">
        <v>231</v>
      </c>
      <c r="F24" s="220"/>
      <c r="G24" s="220"/>
      <c r="H24" s="220"/>
    </row>
    <row r="25" spans="4:8" s="16" customFormat="1" x14ac:dyDescent="0.2">
      <c r="E25" s="221" t="s">
        <v>226</v>
      </c>
      <c r="F25" s="221"/>
      <c r="G25" s="221"/>
      <c r="H25" s="221"/>
    </row>
    <row r="26" spans="4:8" s="16" customFormat="1" x14ac:dyDescent="0.2">
      <c r="E26" s="160"/>
      <c r="F26" s="160"/>
      <c r="G26" s="160"/>
      <c r="H26" s="160"/>
    </row>
    <row r="27" spans="4:8" x14ac:dyDescent="0.2">
      <c r="E27" t="s">
        <v>229</v>
      </c>
    </row>
    <row r="29" spans="4:8" x14ac:dyDescent="0.2">
      <c r="E29" s="9" t="s">
        <v>228</v>
      </c>
    </row>
    <row r="31" spans="4:8" x14ac:dyDescent="0.2">
      <c r="E31" s="9" t="s">
        <v>230</v>
      </c>
    </row>
  </sheetData>
  <sheetProtection sheet="1" objects="1" scenarios="1"/>
  <mergeCells count="5">
    <mergeCell ref="D5:H5"/>
    <mergeCell ref="G3:H3"/>
    <mergeCell ref="D3:F3"/>
    <mergeCell ref="E24:H24"/>
    <mergeCell ref="E25:H25"/>
  </mergeCells>
  <hyperlinks>
    <hyperlink ref="B5" location="'Monitors Aules i PAS'!A1" display="ç"/>
    <hyperlink ref="E25" r:id="rId1"/>
    <hyperlink ref="E25:H25" r:id="rId2" display="https://espaitic.upc.edu/ca/convocatories/cofinancament-tic-2019/sol-licitud-de-cofinancament-tic-2019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Unitat</vt:lpstr>
      <vt:lpstr>Switchos</vt:lpstr>
      <vt:lpstr> PC Aules i PAS</vt:lpstr>
      <vt:lpstr>Portàtils</vt:lpstr>
      <vt:lpstr>Monitors Aules i PAS</vt:lpstr>
      <vt:lpstr>Llistes</vt:lpstr>
      <vt:lpstr>Resum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Lluis Perez</dc:creator>
  <dc:description/>
  <cp:lastModifiedBy>Lluis Perez</cp:lastModifiedBy>
  <cp:revision>2</cp:revision>
  <dcterms:created xsi:type="dcterms:W3CDTF">2018-05-01T10:34:11Z</dcterms:created>
  <dcterms:modified xsi:type="dcterms:W3CDTF">2019-03-25T08:15:59Z</dcterms:modified>
  <dc:language>ca-ES</dc:language>
</cp:coreProperties>
</file>